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79" activeTab="0"/>
  </bookViews>
  <sheets>
    <sheet name="Year1" sheetId="1" r:id="rId1"/>
    <sheet name="Year2" sheetId="2" r:id="rId2"/>
    <sheet name="Year3" sheetId="3" r:id="rId3"/>
    <sheet name="Year4" sheetId="4" r:id="rId4"/>
    <sheet name="Year5" sheetId="5" r:id="rId5"/>
    <sheet name="Consolidated" sheetId="6" r:id="rId6"/>
    <sheet name="Distributions" sheetId="7" r:id="rId7"/>
    <sheet name="Constants" sheetId="8" r:id="rId8"/>
  </sheets>
  <definedNames>
    <definedName name="Annual">'Constants'!$C$5</definedName>
    <definedName name="FringeFull">'Constants'!$C$7</definedName>
    <definedName name="FringePTA">'Constants'!#REF!</definedName>
    <definedName name="FringePTB">'Constants'!$C$8</definedName>
    <definedName name="FringeRT">'Constants'!$C$9</definedName>
    <definedName name="FringeSummer">'Constants'!$C$10</definedName>
    <definedName name="FringeTemp">'Constants'!$C$11</definedName>
    <definedName name="GRA">'Constants'!#REF!</definedName>
    <definedName name="MTAtax">'Constants'!$C$13</definedName>
    <definedName name="NegRate">'Constants'!$C$12</definedName>
    <definedName name="Summer">'Constants'!$C$4</definedName>
  </definedNames>
  <calcPr fullCalcOnLoad="1" fullPrecision="0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without University approval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3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G8" authorId="0">
      <text>
        <r>
          <rPr>
            <sz val="8"/>
            <rFont val="Tahoma"/>
            <family val="2"/>
          </rPr>
          <t>Based on a 21 hour load/semester</t>
        </r>
      </text>
    </comment>
    <comment ref="I8" authorId="0">
      <text>
        <r>
          <rPr>
            <sz val="8"/>
            <rFont val="Tahoma"/>
            <family val="2"/>
          </rPr>
          <t>= Rate * Hrs/wk * wks</t>
        </r>
      </text>
    </comment>
    <comment ref="M8" authorId="0">
      <text>
        <r>
          <rPr>
            <sz val="8"/>
            <rFont val="Tahoma"/>
            <family val="2"/>
          </rPr>
          <t>= Ann. Salary/9months * No. Summer Months</t>
        </r>
      </text>
    </comment>
    <comment ref="P8" authorId="0">
      <text>
        <r>
          <rPr>
            <sz val="8"/>
            <rFont val="Tahoma"/>
            <family val="2"/>
          </rPr>
          <t>Baruch College:
The College does not cost share the summer salary</t>
        </r>
      </text>
    </comment>
    <comment ref="H54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L8" authorId="0">
      <text>
        <r>
          <rPr>
            <sz val="8"/>
            <rFont val="Tahoma"/>
            <family val="2"/>
          </rPr>
          <t>Summer Salary is computed for 2 months based upon a 9 month academic year</t>
        </r>
      </text>
    </comment>
    <comment ref="H53" authorId="0">
      <text>
        <r>
          <rPr>
            <sz val="8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  <author>Ssingh</author>
  </authors>
  <commentList>
    <comment ref="B28" authorId="0">
      <text>
        <r>
          <rPr>
            <sz val="8"/>
            <rFont val="Tahoma"/>
            <family val="2"/>
          </rPr>
          <t>Baruch College:
Specify the base</t>
        </r>
      </text>
    </comment>
    <comment ref="B29" authorId="0">
      <text>
        <r>
          <rPr>
            <sz val="8"/>
            <rFont val="Tahoma"/>
            <family val="2"/>
          </rPr>
          <t>Baruch College:
Specify the rate</t>
        </r>
      </text>
    </comment>
    <comment ref="B34" authorId="0">
      <text>
        <r>
          <rPr>
            <sz val="8"/>
            <rFont val="Tahoma"/>
            <family val="2"/>
          </rPr>
          <t xml:space="preserve">Baruch College:
Account Total  for "Actual Spent Cum-To-Date" </t>
        </r>
      </text>
    </comment>
    <comment ref="B50" authorId="0">
      <text>
        <r>
          <rPr>
            <sz val="8"/>
            <rFont val="Tahoma"/>
            <family val="2"/>
          </rPr>
          <t>&gt;= 8% of remaining OTPS expenditures. Fund transfers from the items included in the Ind Cost Base to another category will reduce Recoveries.</t>
        </r>
      </text>
    </comment>
    <comment ref="L27" authorId="1">
      <text>
        <r>
          <rPr>
            <sz val="8"/>
            <rFont val="Tahoma"/>
            <family val="2"/>
          </rPr>
          <t xml:space="preserve">Admin Distribution + Admin RT
</t>
        </r>
      </text>
    </comment>
  </commentList>
</comments>
</file>

<file path=xl/sharedStrings.xml><?xml version="1.0" encoding="utf-8"?>
<sst xmlns="http://schemas.openxmlformats.org/spreadsheetml/2006/main" count="431" uniqueCount="139">
  <si>
    <t>Project Director:</t>
  </si>
  <si>
    <t>Department:</t>
  </si>
  <si>
    <t>Project Name:</t>
  </si>
  <si>
    <t>Sponsor:</t>
  </si>
  <si>
    <t>Period:     From:</t>
  </si>
  <si>
    <t>To:</t>
  </si>
  <si>
    <t>Personnel</t>
  </si>
  <si>
    <t>Annual</t>
  </si>
  <si>
    <t>%</t>
  </si>
  <si>
    <t>Full &amp; Pt</t>
  </si>
  <si>
    <t>Pt Time</t>
  </si>
  <si>
    <t>No. Sum</t>
  </si>
  <si>
    <t xml:space="preserve">Summer </t>
  </si>
  <si>
    <t>Requested</t>
  </si>
  <si>
    <t>Cost</t>
  </si>
  <si>
    <t>Total</t>
  </si>
  <si>
    <t>Salary</t>
  </si>
  <si>
    <t>Eff.</t>
  </si>
  <si>
    <t>Time - A</t>
  </si>
  <si>
    <t>B</t>
  </si>
  <si>
    <t>Mos.</t>
  </si>
  <si>
    <t>From Spons.</t>
  </si>
  <si>
    <t>Share</t>
  </si>
  <si>
    <t>Total Salaries &amp; Wages</t>
  </si>
  <si>
    <t>Fringe Rate</t>
  </si>
  <si>
    <t>Fringe Benefits</t>
  </si>
  <si>
    <t>Total Personnel</t>
  </si>
  <si>
    <t>OTPS</t>
  </si>
  <si>
    <t>Enter Data</t>
  </si>
  <si>
    <t>In This</t>
  </si>
  <si>
    <t>ITEM</t>
  </si>
  <si>
    <t>Column First</t>
  </si>
  <si>
    <t>Computer Equipment</t>
  </si>
  <si>
    <t>Consultants</t>
  </si>
  <si>
    <t>Domestic Travel</t>
  </si>
  <si>
    <t>Foreign Travel</t>
  </si>
  <si>
    <t>Other Equipment</t>
  </si>
  <si>
    <t>Publication Costs</t>
  </si>
  <si>
    <t>Reproduction</t>
  </si>
  <si>
    <t>Software</t>
  </si>
  <si>
    <t>Student Stipends</t>
  </si>
  <si>
    <t>Supplies &amp; Materials</t>
  </si>
  <si>
    <t>Other (specify)</t>
  </si>
  <si>
    <t>Total OTPS</t>
  </si>
  <si>
    <t>Total Direct Cost</t>
  </si>
  <si>
    <t xml:space="preserve">Salary, Wage &amp; </t>
  </si>
  <si>
    <t>Indirect Cost</t>
  </si>
  <si>
    <t>Fringe Base:</t>
  </si>
  <si>
    <t>Sponsor Rate:</t>
  </si>
  <si>
    <t>Total Indirect Cost</t>
  </si>
  <si>
    <t>Total Project Costs</t>
  </si>
  <si>
    <t>APPROVED:</t>
  </si>
  <si>
    <t>CHAIR ___________________________</t>
  </si>
  <si>
    <t>DEAN  ___________________________</t>
  </si>
  <si>
    <t>Recoveries</t>
  </si>
  <si>
    <r>
      <t>Distributions</t>
    </r>
    <r>
      <rPr>
        <b/>
        <vertAlign val="superscript"/>
        <sz val="8"/>
        <rFont val="Arial"/>
        <family val="2"/>
      </rPr>
      <t>1</t>
    </r>
  </si>
  <si>
    <t>Year 1</t>
  </si>
  <si>
    <t>Year 2</t>
  </si>
  <si>
    <t>Year 3</t>
  </si>
  <si>
    <t>Year 4</t>
  </si>
  <si>
    <t>Year 5</t>
  </si>
  <si>
    <t>Admin</t>
  </si>
  <si>
    <t>Fringe on Adjunct Repl @</t>
  </si>
  <si>
    <t>School</t>
  </si>
  <si>
    <t>Total Adjunct Replacement</t>
  </si>
  <si>
    <t>Indirect Cost Base</t>
  </si>
  <si>
    <t>PI</t>
  </si>
  <si>
    <t>Indirect Cost Rate</t>
  </si>
  <si>
    <t>Gross Indirect Cost Recoveries</t>
  </si>
  <si>
    <t>Total Distributions</t>
  </si>
  <si>
    <t>Net Indirect Cost Recoveries</t>
  </si>
  <si>
    <t>Net Recoveries</t>
  </si>
  <si>
    <t>Held for future expenditures</t>
  </si>
  <si>
    <t>Available for Distribution</t>
  </si>
  <si>
    <t>Distribution Schedule</t>
  </si>
  <si>
    <t>Net Available as %</t>
  </si>
  <si>
    <t>of Real Grant $'s</t>
  </si>
  <si>
    <t>Summer Months</t>
  </si>
  <si>
    <t>Salary Months</t>
  </si>
  <si>
    <t>a</t>
  </si>
  <si>
    <t>b</t>
  </si>
  <si>
    <t>Part Time B</t>
  </si>
  <si>
    <t>c</t>
  </si>
  <si>
    <t>d</t>
  </si>
  <si>
    <t>Summer Salary</t>
  </si>
  <si>
    <t>e</t>
  </si>
  <si>
    <t>Temporary</t>
  </si>
  <si>
    <t>Negotiated Rate</t>
  </si>
  <si>
    <t>Credits</t>
  </si>
  <si>
    <t>Dept</t>
  </si>
  <si>
    <t>Admin RT</t>
  </si>
  <si>
    <t>Total Admin Dist</t>
  </si>
  <si>
    <t>Return</t>
  </si>
  <si>
    <t>for Project</t>
  </si>
  <si>
    <t>Returns</t>
  </si>
  <si>
    <t>Full &amp; Part Time A</t>
  </si>
  <si>
    <t>Reassigned Time</t>
  </si>
  <si>
    <t>Total Reassigned Time - Spons Port</t>
  </si>
  <si>
    <t>Reassigned Time - Sponsor Portion</t>
  </si>
  <si>
    <t>Fringe on Reassigned Time @</t>
  </si>
  <si>
    <t>MTA Payroll Tax @ 0.34%</t>
  </si>
  <si>
    <t>Effective 3/1/09</t>
  </si>
  <si>
    <t xml:space="preserve">Adjunct Replacement Cost </t>
  </si>
  <si>
    <t xml:space="preserve"> Total RF Admin Fees</t>
  </si>
  <si>
    <t>RF Admin Fees</t>
  </si>
  <si>
    <t>Subcontracts</t>
  </si>
  <si>
    <t>Net Recovery on Reassigned Time</t>
  </si>
  <si>
    <t>Personnel @7.25%</t>
  </si>
  <si>
    <t>OTPS @6.0%</t>
  </si>
  <si>
    <t>Subcontracts @5.5%</t>
  </si>
  <si>
    <t>ICA@6.0%</t>
  </si>
  <si>
    <t>Effective 7/1/2015</t>
  </si>
  <si>
    <t>MTA</t>
  </si>
  <si>
    <t>`</t>
  </si>
  <si>
    <t>For OGRA use ONLY</t>
  </si>
  <si>
    <t>ITEMS</t>
  </si>
  <si>
    <t>Indirect Rate:</t>
  </si>
  <si>
    <t>NAME</t>
  </si>
  <si>
    <t xml:space="preserve">Total Effort </t>
  </si>
  <si>
    <t>Amount</t>
  </si>
  <si>
    <t>Pt Time - A</t>
  </si>
  <si>
    <t xml:space="preserve">Full &amp; </t>
  </si>
  <si>
    <t>Pt Time B</t>
  </si>
  <si>
    <t>or GRA</t>
  </si>
  <si>
    <t>Total Effort</t>
  </si>
  <si>
    <t xml:space="preserve">POSITION </t>
  </si>
  <si>
    <t>Effective Summer 2019</t>
  </si>
  <si>
    <t xml:space="preserve">B </t>
  </si>
  <si>
    <t>Total Effort Amount</t>
  </si>
  <si>
    <t>Ann Mester</t>
  </si>
  <si>
    <t>Title V</t>
  </si>
  <si>
    <t>Academic Affairs</t>
  </si>
  <si>
    <t>DOE</t>
  </si>
  <si>
    <t xml:space="preserve">09/01/2019 </t>
  </si>
  <si>
    <t xml:space="preserve"> 8/30/2024</t>
  </si>
  <si>
    <t>08/30/2021</t>
  </si>
  <si>
    <t>'09/01/2020</t>
  </si>
  <si>
    <t>Effective 4/1/21</t>
  </si>
  <si>
    <t>renegotiated 2019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</si>
</sst>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0_);[Red]\(0.00\)"/>
    <numFmt numFmtId="172" formatCode="0.0_);[Red]\(0.0\)"/>
    <numFmt numFmtId="173" formatCode="0_);[Red]\(0\)"/>
    <numFmt numFmtId="174" formatCode="#,##0.0_);[Red]\(#,##0.0\)"/>
    <numFmt numFmtId="175" formatCode="#,##0.000_);[Red]\(#,##0.000\)"/>
    <numFmt numFmtId="176" formatCode="0.0"/>
    <numFmt numFmtId="177" formatCode="0.000_);[Red]\(0.000\)"/>
    <numFmt numFmtId="178" formatCode="0.0000_);[Red]\(0.0000\)"/>
    <numFmt numFmtId="179" formatCode="[$-409]dddd\,\ mmmm\ d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\,\ yyyy"/>
    <numFmt numFmtId="186" formatCode="[$-F800]dddd\,\ mmmm\ dd\,\ 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Tahoma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i/>
      <u val="single"/>
      <sz val="14"/>
      <color indexed="10"/>
      <name val="Arial"/>
      <family val="2"/>
    </font>
    <font>
      <i/>
      <u val="single"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i/>
      <u val="single"/>
      <sz val="14"/>
      <color rgb="FF00000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9" fontId="0" fillId="0" borderId="0" xfId="58" applyFont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9" fontId="4" fillId="33" borderId="0" xfId="58" applyFont="1" applyFill="1" applyBorder="1" applyAlignment="1">
      <alignment horizontal="left"/>
    </xf>
    <xf numFmtId="170" fontId="5" fillId="0" borderId="13" xfId="42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0" fontId="4" fillId="0" borderId="0" xfId="42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4" fillId="0" borderId="18" xfId="58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9" fontId="4" fillId="0" borderId="20" xfId="58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8" fontId="4" fillId="0" borderId="0" xfId="44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58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4" fillId="0" borderId="0" xfId="0" applyNumberFormat="1" applyFont="1" applyAlignment="1">
      <alignment/>
    </xf>
    <xf numFmtId="9" fontId="4" fillId="0" borderId="0" xfId="58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0" xfId="58" applyFont="1" applyBorder="1" applyAlignment="1">
      <alignment/>
    </xf>
    <xf numFmtId="15" fontId="5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170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30" xfId="0" applyFont="1" applyBorder="1" applyAlignment="1">
      <alignment/>
    </xf>
    <xf numFmtId="168" fontId="9" fillId="0" borderId="31" xfId="44" applyNumberFormat="1" applyFont="1" applyBorder="1" applyAlignment="1" applyProtection="1">
      <alignment/>
      <protection/>
    </xf>
    <xf numFmtId="38" fontId="9" fillId="0" borderId="31" xfId="42" applyNumberFormat="1" applyFont="1" applyBorder="1" applyAlignment="1" applyProtection="1">
      <alignment/>
      <protection/>
    </xf>
    <xf numFmtId="168" fontId="9" fillId="0" borderId="32" xfId="44" applyNumberFormat="1" applyFont="1" applyBorder="1" applyAlignment="1" applyProtection="1">
      <alignment/>
      <protection/>
    </xf>
    <xf numFmtId="9" fontId="9" fillId="0" borderId="31" xfId="58" applyFont="1" applyBorder="1" applyAlignment="1" applyProtection="1">
      <alignment/>
      <protection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164" fontId="9" fillId="0" borderId="34" xfId="0" applyNumberFormat="1" applyFont="1" applyBorder="1" applyAlignment="1" applyProtection="1">
      <alignment/>
      <protection/>
    </xf>
    <xf numFmtId="38" fontId="9" fillId="0" borderId="34" xfId="0" applyNumberFormat="1" applyFont="1" applyBorder="1" applyAlignment="1">
      <alignment/>
    </xf>
    <xf numFmtId="170" fontId="9" fillId="0" borderId="0" xfId="42" applyNumberFormat="1" applyFont="1" applyAlignment="1">
      <alignment/>
    </xf>
    <xf numFmtId="38" fontId="8" fillId="0" borderId="0" xfId="0" applyNumberFormat="1" applyFont="1" applyAlignment="1">
      <alignment/>
    </xf>
    <xf numFmtId="37" fontId="9" fillId="0" borderId="0" xfId="0" applyNumberFormat="1" applyFont="1" applyAlignment="1" applyProtection="1">
      <alignment/>
      <protection/>
    </xf>
    <xf numFmtId="38" fontId="9" fillId="0" borderId="35" xfId="42" applyNumberFormat="1" applyFont="1" applyBorder="1" applyAlignment="1" applyProtection="1">
      <alignment/>
      <protection/>
    </xf>
    <xf numFmtId="38" fontId="9" fillId="0" borderId="36" xfId="42" applyNumberFormat="1" applyFont="1" applyBorder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5" fontId="9" fillId="0" borderId="0" xfId="0" applyNumberFormat="1" applyFont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8" fontId="9" fillId="0" borderId="31" xfId="42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38" fontId="9" fillId="0" borderId="13" xfId="42" applyNumberFormat="1" applyFont="1" applyBorder="1" applyAlignment="1">
      <alignment/>
    </xf>
    <xf numFmtId="38" fontId="9" fillId="0" borderId="0" xfId="42" applyNumberFormat="1" applyFont="1" applyBorder="1" applyAlignment="1">
      <alignment/>
    </xf>
    <xf numFmtId="38" fontId="9" fillId="0" borderId="23" xfId="42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38" fontId="9" fillId="0" borderId="0" xfId="42" applyNumberFormat="1" applyFont="1" applyBorder="1" applyAlignment="1">
      <alignment horizontal="left"/>
    </xf>
    <xf numFmtId="0" fontId="8" fillId="0" borderId="0" xfId="0" applyFont="1" applyFill="1" applyAlignment="1">
      <alignment horizontal="left"/>
    </xf>
    <xf numFmtId="9" fontId="9" fillId="0" borderId="13" xfId="58" applyFont="1" applyFill="1" applyBorder="1" applyAlignment="1" applyProtection="1">
      <alignment horizontal="center"/>
      <protection/>
    </xf>
    <xf numFmtId="38" fontId="9" fillId="0" borderId="37" xfId="42" applyNumberFormat="1" applyFont="1" applyBorder="1" applyAlignment="1">
      <alignment/>
    </xf>
    <xf numFmtId="38" fontId="9" fillId="0" borderId="36" xfId="42" applyNumberFormat="1" applyFont="1" applyBorder="1" applyAlignment="1">
      <alignment/>
    </xf>
    <xf numFmtId="38" fontId="9" fillId="0" borderId="14" xfId="42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6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 horizontal="left"/>
    </xf>
    <xf numFmtId="38" fontId="9" fillId="0" borderId="38" xfId="42" applyNumberFormat="1" applyFont="1" applyBorder="1" applyAlignment="1" applyProtection="1">
      <alignment/>
      <protection/>
    </xf>
    <xf numFmtId="38" fontId="9" fillId="0" borderId="0" xfId="42" applyNumberFormat="1" applyFont="1" applyFill="1" applyBorder="1" applyAlignment="1" applyProtection="1">
      <alignment/>
      <protection/>
    </xf>
    <xf numFmtId="38" fontId="9" fillId="0" borderId="13" xfId="42" applyNumberFormat="1" applyFont="1" applyBorder="1" applyAlignment="1" applyProtection="1">
      <alignment/>
      <protection/>
    </xf>
    <xf numFmtId="38" fontId="9" fillId="0" borderId="0" xfId="0" applyNumberFormat="1" applyFont="1" applyAlignment="1">
      <alignment/>
    </xf>
    <xf numFmtId="5" fontId="9" fillId="0" borderId="0" xfId="0" applyNumberFormat="1" applyFont="1" applyFill="1" applyBorder="1" applyAlignment="1" applyProtection="1">
      <alignment/>
      <protection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38" fontId="9" fillId="0" borderId="0" xfId="44" applyNumberFormat="1" applyFont="1" applyFill="1" applyAlignment="1" applyProtection="1">
      <alignment horizontal="left"/>
      <protection/>
    </xf>
    <xf numFmtId="9" fontId="9" fillId="0" borderId="0" xfId="58" applyFont="1" applyFill="1" applyAlignment="1" applyProtection="1">
      <alignment horizontal="left"/>
      <protection/>
    </xf>
    <xf numFmtId="38" fontId="9" fillId="34" borderId="37" xfId="42" applyNumberFormat="1" applyFont="1" applyFill="1" applyBorder="1" applyAlignment="1" applyProtection="1">
      <alignment/>
      <protection/>
    </xf>
    <xf numFmtId="38" fontId="8" fillId="0" borderId="41" xfId="42" applyNumberFormat="1" applyFont="1" applyBorder="1" applyAlignment="1" applyProtection="1">
      <alignment/>
      <protection/>
    </xf>
    <xf numFmtId="38" fontId="9" fillId="0" borderId="0" xfId="42" applyNumberFormat="1" applyFont="1" applyBorder="1" applyAlignment="1" applyProtection="1">
      <alignment/>
      <protection/>
    </xf>
    <xf numFmtId="38" fontId="9" fillId="0" borderId="23" xfId="42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5" fontId="1" fillId="0" borderId="0" xfId="58" applyNumberFormat="1" applyFont="1" applyAlignment="1">
      <alignment/>
    </xf>
    <xf numFmtId="0" fontId="2" fillId="0" borderId="0" xfId="0" applyFont="1" applyAlignment="1">
      <alignment/>
    </xf>
    <xf numFmtId="38" fontId="9" fillId="0" borderId="42" xfId="42" applyNumberFormat="1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4" fillId="0" borderId="43" xfId="0" applyFont="1" applyBorder="1" applyAlignment="1">
      <alignment/>
    </xf>
    <xf numFmtId="9" fontId="4" fillId="0" borderId="43" xfId="58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Alignment="1">
      <alignment/>
    </xf>
    <xf numFmtId="9" fontId="9" fillId="0" borderId="31" xfId="58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0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 horizontal="centerContinuous" vertical="center"/>
      <protection/>
    </xf>
    <xf numFmtId="0" fontId="4" fillId="0" borderId="25" xfId="0" applyFont="1" applyBorder="1" applyAlignment="1" applyProtection="1">
      <alignment horizontal="centerContinuous"/>
      <protection/>
    </xf>
    <xf numFmtId="170" fontId="4" fillId="0" borderId="26" xfId="0" applyNumberFormat="1" applyFont="1" applyBorder="1" applyAlignment="1" applyProtection="1">
      <alignment horizontal="centerContinuous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horizontal="centerContinuous" vertic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170" fontId="5" fillId="0" borderId="47" xfId="0" applyNumberFormat="1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"/>
      <protection/>
    </xf>
    <xf numFmtId="10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38" fontId="9" fillId="0" borderId="0" xfId="0" applyNumberFormat="1" applyFont="1" applyFill="1" applyBorder="1" applyAlignment="1" applyProtection="1">
      <alignment/>
      <protection/>
    </xf>
    <xf numFmtId="165" fontId="9" fillId="0" borderId="13" xfId="58" applyNumberFormat="1" applyFont="1" applyBorder="1" applyAlignment="1" quotePrefix="1">
      <alignment horizontal="right"/>
    </xf>
    <xf numFmtId="165" fontId="9" fillId="0" borderId="0" xfId="58" applyNumberFormat="1" applyFont="1" applyFill="1" applyBorder="1" applyAlignment="1" quotePrefix="1">
      <alignment horizontal="right"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173" fontId="9" fillId="0" borderId="35" xfId="42" applyNumberFormat="1" applyFont="1" applyBorder="1" applyAlignment="1" applyProtection="1">
      <alignment/>
      <protection/>
    </xf>
    <xf numFmtId="173" fontId="9" fillId="0" borderId="36" xfId="42" applyNumberFormat="1" applyFont="1" applyBorder="1" applyAlignment="1" applyProtection="1">
      <alignment/>
      <protection/>
    </xf>
    <xf numFmtId="38" fontId="9" fillId="0" borderId="0" xfId="0" applyNumberFormat="1" applyFont="1" applyAlignment="1" applyProtection="1">
      <alignment/>
      <protection/>
    </xf>
    <xf numFmtId="174" fontId="9" fillId="0" borderId="31" xfId="42" applyNumberFormat="1" applyFont="1" applyBorder="1" applyAlignment="1" applyProtection="1">
      <alignment/>
      <protection/>
    </xf>
    <xf numFmtId="165" fontId="9" fillId="0" borderId="13" xfId="58" applyNumberFormat="1" applyFont="1" applyBorder="1" applyAlignment="1" applyProtection="1" quotePrefix="1">
      <alignment horizontal="right"/>
      <protection/>
    </xf>
    <xf numFmtId="38" fontId="9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 applyProtection="1">
      <alignment/>
      <protection/>
    </xf>
    <xf numFmtId="5" fontId="63" fillId="2" borderId="48" xfId="15" applyNumberFormat="1" applyFont="1" applyBorder="1" applyAlignment="1" applyProtection="1">
      <alignment horizontal="center"/>
      <protection/>
    </xf>
    <xf numFmtId="0" fontId="63" fillId="2" borderId="48" xfId="15" applyFont="1" applyBorder="1" applyAlignment="1">
      <alignment horizontal="center"/>
    </xf>
    <xf numFmtId="0" fontId="63" fillId="2" borderId="49" xfId="15" applyFont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5" fontId="8" fillId="2" borderId="48" xfId="0" applyNumberFormat="1" applyFont="1" applyFill="1" applyBorder="1" applyAlignment="1" applyProtection="1">
      <alignment horizontal="center"/>
      <protection/>
    </xf>
    <xf numFmtId="165" fontId="9" fillId="0" borderId="13" xfId="58" applyNumberFormat="1" applyFont="1" applyFill="1" applyBorder="1" applyAlignment="1" quotePrefix="1">
      <alignment horizontal="right"/>
    </xf>
    <xf numFmtId="165" fontId="9" fillId="0" borderId="51" xfId="58" applyNumberFormat="1" applyFont="1" applyFill="1" applyBorder="1" applyAlignment="1" quotePrefix="1">
      <alignment horizontal="right"/>
    </xf>
    <xf numFmtId="0" fontId="5" fillId="0" borderId="47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35" borderId="51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170" fontId="4" fillId="35" borderId="53" xfId="42" applyNumberFormat="1" applyFont="1" applyFill="1" applyBorder="1" applyAlignment="1">
      <alignment/>
    </xf>
    <xf numFmtId="170" fontId="4" fillId="35" borderId="54" xfId="0" applyNumberFormat="1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3" fontId="4" fillId="0" borderId="0" xfId="58" applyNumberFormat="1" applyFont="1" applyBorder="1" applyAlignment="1">
      <alignment/>
    </xf>
    <xf numFmtId="0" fontId="9" fillId="0" borderId="22" xfId="0" applyFont="1" applyBorder="1" applyAlignment="1">
      <alignment/>
    </xf>
    <xf numFmtId="176" fontId="9" fillId="0" borderId="31" xfId="0" applyNumberFormat="1" applyFont="1" applyBorder="1" applyAlignment="1">
      <alignment/>
    </xf>
    <xf numFmtId="9" fontId="9" fillId="0" borderId="31" xfId="42" applyNumberFormat="1" applyFont="1" applyBorder="1" applyAlignment="1" applyProtection="1">
      <alignment/>
      <protection/>
    </xf>
    <xf numFmtId="38" fontId="9" fillId="0" borderId="53" xfId="42" applyNumberFormat="1" applyFont="1" applyBorder="1" applyAlignment="1" applyProtection="1">
      <alignment/>
      <protection/>
    </xf>
    <xf numFmtId="38" fontId="9" fillId="0" borderId="51" xfId="42" applyNumberFormat="1" applyFont="1" applyBorder="1" applyAlignment="1" applyProtection="1">
      <alignment/>
      <protection/>
    </xf>
    <xf numFmtId="38" fontId="9" fillId="0" borderId="54" xfId="42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 horizontal="center"/>
    </xf>
    <xf numFmtId="2" fontId="9" fillId="0" borderId="13" xfId="0" applyNumberFormat="1" applyFont="1" applyBorder="1" applyAlignment="1" applyProtection="1">
      <alignment/>
      <protection/>
    </xf>
    <xf numFmtId="40" fontId="9" fillId="0" borderId="13" xfId="0" applyNumberFormat="1" applyFont="1" applyBorder="1" applyAlignment="1" applyProtection="1">
      <alignment/>
      <protection/>
    </xf>
    <xf numFmtId="171" fontId="9" fillId="0" borderId="13" xfId="0" applyNumberFormat="1" applyFont="1" applyBorder="1" applyAlignment="1" applyProtection="1">
      <alignment/>
      <protection/>
    </xf>
    <xf numFmtId="40" fontId="9" fillId="0" borderId="51" xfId="0" applyNumberFormat="1" applyFont="1" applyBorder="1" applyAlignment="1" applyProtection="1">
      <alignment/>
      <protection/>
    </xf>
    <xf numFmtId="40" fontId="9" fillId="0" borderId="42" xfId="42" applyNumberFormat="1" applyFont="1" applyBorder="1" applyAlignment="1" applyProtection="1">
      <alignment/>
      <protection/>
    </xf>
    <xf numFmtId="40" fontId="9" fillId="0" borderId="13" xfId="42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58" applyNumberFormat="1" applyFont="1" applyAlignment="1">
      <alignment/>
    </xf>
    <xf numFmtId="176" fontId="9" fillId="0" borderId="42" xfId="0" applyNumberFormat="1" applyFont="1" applyBorder="1" applyAlignment="1">
      <alignment/>
    </xf>
    <xf numFmtId="165" fontId="9" fillId="0" borderId="13" xfId="58" applyNumberFormat="1" applyFont="1" applyBorder="1" applyAlignment="1">
      <alignment horizontal="center"/>
    </xf>
    <xf numFmtId="174" fontId="9" fillId="0" borderId="55" xfId="42" applyNumberFormat="1" applyFont="1" applyBorder="1" applyAlignment="1" applyProtection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56" xfId="0" applyFont="1" applyBorder="1" applyAlignment="1">
      <alignment horizontal="left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6" xfId="0" applyFont="1" applyBorder="1" applyAlignment="1">
      <alignment/>
    </xf>
    <xf numFmtId="0" fontId="9" fillId="0" borderId="59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8" fontId="9" fillId="0" borderId="0" xfId="0" applyNumberFormat="1" applyFont="1" applyFill="1" applyAlignment="1">
      <alignment/>
    </xf>
    <xf numFmtId="0" fontId="9" fillId="0" borderId="31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8" fontId="9" fillId="0" borderId="0" xfId="0" applyNumberFormat="1" applyFont="1" applyFill="1" applyBorder="1" applyAlignment="1">
      <alignment/>
    </xf>
    <xf numFmtId="38" fontId="9" fillId="0" borderId="31" xfId="42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0" fontId="46" fillId="25" borderId="0" xfId="38" applyAlignment="1">
      <alignment/>
    </xf>
    <xf numFmtId="0" fontId="46" fillId="25" borderId="0" xfId="38" applyAlignment="1">
      <alignment horizontal="left"/>
    </xf>
    <xf numFmtId="0" fontId="46" fillId="25" borderId="12" xfId="38" applyBorder="1" applyAlignment="1">
      <alignment horizontal="left"/>
    </xf>
    <xf numFmtId="0" fontId="46" fillId="25" borderId="12" xfId="38" applyBorder="1" applyAlignment="1">
      <alignment/>
    </xf>
    <xf numFmtId="0" fontId="46" fillId="25" borderId="0" xfId="38" applyBorder="1" applyAlignment="1">
      <alignment horizontal="left"/>
    </xf>
    <xf numFmtId="0" fontId="46" fillId="25" borderId="0" xfId="38" applyBorder="1" applyAlignment="1">
      <alignment/>
    </xf>
    <xf numFmtId="0" fontId="46" fillId="25" borderId="0" xfId="38" applyAlignment="1">
      <alignment horizontal="right"/>
    </xf>
    <xf numFmtId="0" fontId="46" fillId="25" borderId="10" xfId="38" applyBorder="1" applyAlignment="1">
      <alignment horizontal="left"/>
    </xf>
    <xf numFmtId="0" fontId="46" fillId="25" borderId="10" xfId="38" applyBorder="1" applyAlignment="1">
      <alignment/>
    </xf>
    <xf numFmtId="15" fontId="46" fillId="25" borderId="12" xfId="38" applyNumberFormat="1" applyBorder="1" applyAlignment="1" quotePrefix="1">
      <alignment horizontal="left"/>
    </xf>
    <xf numFmtId="15" fontId="46" fillId="25" borderId="10" xfId="38" applyNumberFormat="1" applyBorder="1" applyAlignment="1">
      <alignment/>
    </xf>
    <xf numFmtId="15" fontId="46" fillId="25" borderId="10" xfId="38" applyNumberFormat="1" applyBorder="1" applyAlignment="1" quotePrefix="1">
      <alignment horizontal="left"/>
    </xf>
    <xf numFmtId="0" fontId="46" fillId="20" borderId="10" xfId="33" applyBorder="1" applyAlignment="1">
      <alignment/>
    </xf>
    <xf numFmtId="0" fontId="46" fillId="20" borderId="0" xfId="33" applyAlignment="1">
      <alignment/>
    </xf>
    <xf numFmtId="0" fontId="46" fillId="20" borderId="12" xfId="33" applyBorder="1" applyAlignment="1">
      <alignment/>
    </xf>
    <xf numFmtId="0" fontId="46" fillId="20" borderId="48" xfId="33" applyBorder="1" applyAlignment="1">
      <alignment horizontal="center"/>
    </xf>
    <xf numFmtId="0" fontId="46" fillId="20" borderId="50" xfId="33" applyBorder="1" applyAlignment="1">
      <alignment horizontal="center"/>
    </xf>
    <xf numFmtId="170" fontId="46" fillId="20" borderId="31" xfId="33" applyNumberFormat="1" applyBorder="1" applyAlignment="1">
      <alignment/>
    </xf>
    <xf numFmtId="170" fontId="46" fillId="20" borderId="13" xfId="33" applyNumberFormat="1" applyBorder="1" applyAlignment="1">
      <alignment/>
    </xf>
    <xf numFmtId="170" fontId="46" fillId="20" borderId="0" xfId="33" applyNumberFormat="1" applyAlignment="1">
      <alignment/>
    </xf>
    <xf numFmtId="38" fontId="46" fillId="20" borderId="13" xfId="33" applyNumberFormat="1" applyBorder="1" applyAlignment="1" applyProtection="1">
      <alignment/>
      <protection/>
    </xf>
    <xf numFmtId="170" fontId="46" fillId="20" borderId="37" xfId="33" applyNumberFormat="1" applyBorder="1" applyAlignment="1">
      <alignment/>
    </xf>
    <xf numFmtId="170" fontId="46" fillId="20" borderId="0" xfId="33" applyNumberFormat="1" applyBorder="1" applyAlignment="1">
      <alignment/>
    </xf>
    <xf numFmtId="38" fontId="46" fillId="20" borderId="31" xfId="33" applyNumberFormat="1" applyBorder="1" applyAlignment="1">
      <alignment/>
    </xf>
    <xf numFmtId="38" fontId="46" fillId="20" borderId="13" xfId="33" applyNumberFormat="1" applyBorder="1" applyAlignment="1">
      <alignment/>
    </xf>
    <xf numFmtId="38" fontId="46" fillId="20" borderId="0" xfId="33" applyNumberFormat="1" applyBorder="1" applyAlignment="1">
      <alignment/>
    </xf>
    <xf numFmtId="38" fontId="46" fillId="20" borderId="23" xfId="33" applyNumberFormat="1" applyBorder="1" applyAlignment="1">
      <alignment/>
    </xf>
    <xf numFmtId="38" fontId="46" fillId="20" borderId="35" xfId="33" applyNumberFormat="1" applyBorder="1" applyAlignment="1" applyProtection="1">
      <alignment/>
      <protection/>
    </xf>
    <xf numFmtId="38" fontId="46" fillId="20" borderId="23" xfId="33" applyNumberFormat="1" applyBorder="1" applyAlignment="1" applyProtection="1">
      <alignment/>
      <protection/>
    </xf>
    <xf numFmtId="38" fontId="46" fillId="20" borderId="41" xfId="33" applyNumberFormat="1" applyBorder="1" applyAlignment="1" applyProtection="1">
      <alignment/>
      <protection/>
    </xf>
    <xf numFmtId="173" fontId="46" fillId="20" borderId="31" xfId="33" applyNumberFormat="1" applyBorder="1" applyAlignment="1">
      <alignment/>
    </xf>
    <xf numFmtId="173" fontId="46" fillId="20" borderId="37" xfId="33" applyNumberFormat="1" applyBorder="1" applyAlignment="1">
      <alignment/>
    </xf>
    <xf numFmtId="38" fontId="46" fillId="20" borderId="37" xfId="33" applyNumberFormat="1" applyBorder="1" applyAlignment="1" applyProtection="1">
      <alignment/>
      <protection/>
    </xf>
    <xf numFmtId="0" fontId="49" fillId="20" borderId="10" xfId="33" applyFont="1" applyBorder="1" applyAlignment="1">
      <alignment/>
    </xf>
    <xf numFmtId="0" fontId="49" fillId="20" borderId="0" xfId="33" applyFont="1" applyAlignment="1">
      <alignment/>
    </xf>
    <xf numFmtId="0" fontId="49" fillId="20" borderId="12" xfId="33" applyFont="1" applyBorder="1" applyAlignment="1">
      <alignment/>
    </xf>
    <xf numFmtId="0" fontId="49" fillId="20" borderId="48" xfId="33" applyFont="1" applyBorder="1" applyAlignment="1">
      <alignment horizontal="center"/>
    </xf>
    <xf numFmtId="0" fontId="49" fillId="20" borderId="50" xfId="33" applyFont="1" applyBorder="1" applyAlignment="1">
      <alignment horizontal="center"/>
    </xf>
    <xf numFmtId="38" fontId="49" fillId="20" borderId="31" xfId="33" applyNumberFormat="1" applyFont="1" applyBorder="1" applyAlignment="1">
      <alignment/>
    </xf>
    <xf numFmtId="38" fontId="49" fillId="20" borderId="13" xfId="33" applyNumberFormat="1" applyFont="1" applyBorder="1" applyAlignment="1">
      <alignment/>
    </xf>
    <xf numFmtId="170" fontId="49" fillId="20" borderId="0" xfId="33" applyNumberFormat="1" applyFont="1" applyAlignment="1">
      <alignment/>
    </xf>
    <xf numFmtId="173" fontId="49" fillId="20" borderId="31" xfId="33" applyNumberFormat="1" applyFont="1" applyBorder="1" applyAlignment="1">
      <alignment/>
    </xf>
    <xf numFmtId="173" fontId="49" fillId="20" borderId="37" xfId="33" applyNumberFormat="1" applyFont="1" applyBorder="1" applyAlignment="1">
      <alignment/>
    </xf>
    <xf numFmtId="38" fontId="49" fillId="20" borderId="35" xfId="33" applyNumberFormat="1" applyFont="1" applyBorder="1" applyAlignment="1">
      <alignment/>
    </xf>
    <xf numFmtId="38" fontId="49" fillId="20" borderId="0" xfId="33" applyNumberFormat="1" applyFont="1" applyBorder="1" applyAlignment="1">
      <alignment/>
    </xf>
    <xf numFmtId="38" fontId="49" fillId="20" borderId="23" xfId="33" applyNumberFormat="1" applyFont="1" applyBorder="1" applyAlignment="1">
      <alignment/>
    </xf>
    <xf numFmtId="38" fontId="49" fillId="20" borderId="37" xfId="33" applyNumberFormat="1" applyFont="1" applyBorder="1" applyAlignment="1" applyProtection="1">
      <alignment/>
      <protection/>
    </xf>
    <xf numFmtId="38" fontId="49" fillId="20" borderId="41" xfId="33" applyNumberFormat="1" applyFont="1" applyBorder="1" applyAlignment="1" applyProtection="1">
      <alignment/>
      <protection/>
    </xf>
    <xf numFmtId="38" fontId="49" fillId="20" borderId="37" xfId="33" applyNumberFormat="1" applyFont="1" applyBorder="1" applyAlignment="1">
      <alignment/>
    </xf>
    <xf numFmtId="38" fontId="49" fillId="20" borderId="31" xfId="33" applyNumberFormat="1" applyFont="1" applyBorder="1" applyAlignment="1" applyProtection="1">
      <alignment/>
      <protection/>
    </xf>
    <xf numFmtId="38" fontId="49" fillId="20" borderId="0" xfId="33" applyNumberFormat="1" applyFont="1" applyAlignment="1">
      <alignment/>
    </xf>
    <xf numFmtId="38" fontId="49" fillId="20" borderId="14" xfId="33" applyNumberFormat="1" applyFont="1" applyBorder="1" applyAlignment="1">
      <alignment/>
    </xf>
    <xf numFmtId="0" fontId="46" fillId="0" borderId="0" xfId="38" applyFill="1" applyAlignment="1">
      <alignment/>
    </xf>
    <xf numFmtId="0" fontId="46" fillId="0" borderId="0" xfId="38" applyFill="1" applyBorder="1" applyAlignment="1">
      <alignment/>
    </xf>
    <xf numFmtId="0" fontId="9" fillId="0" borderId="60" xfId="0" applyFont="1" applyBorder="1" applyAlignment="1">
      <alignment/>
    </xf>
    <xf numFmtId="0" fontId="9" fillId="0" borderId="37" xfId="0" applyFont="1" applyBorder="1" applyAlignment="1">
      <alignment/>
    </xf>
    <xf numFmtId="14" fontId="46" fillId="25" borderId="10" xfId="38" applyNumberFormat="1" applyBorder="1" applyAlignment="1" quotePrefix="1">
      <alignment horizontal="left"/>
    </xf>
    <xf numFmtId="14" fontId="46" fillId="25" borderId="10" xfId="38" applyNumberFormat="1" applyBorder="1" applyAlignment="1">
      <alignment horizontal="left"/>
    </xf>
    <xf numFmtId="170" fontId="4" fillId="36" borderId="0" xfId="42" applyNumberFormat="1" applyFont="1" applyFill="1" applyBorder="1" applyAlignment="1">
      <alignment/>
    </xf>
    <xf numFmtId="170" fontId="4" fillId="36" borderId="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left"/>
    </xf>
    <xf numFmtId="38" fontId="9" fillId="0" borderId="11" xfId="42" applyNumberFormat="1" applyFont="1" applyBorder="1" applyAlignment="1" applyProtection="1">
      <alignment/>
      <protection/>
    </xf>
    <xf numFmtId="0" fontId="9" fillId="0" borderId="53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46" fillId="20" borderId="61" xfId="33" applyBorder="1" applyAlignment="1">
      <alignment horizontal="center" vertical="center" wrapText="1"/>
    </xf>
    <xf numFmtId="0" fontId="46" fillId="20" borderId="62" xfId="33" applyBorder="1" applyAlignment="1">
      <alignment horizontal="center" vertical="center" wrapText="1"/>
    </xf>
    <xf numFmtId="0" fontId="49" fillId="20" borderId="61" xfId="33" applyFont="1" applyBorder="1" applyAlignment="1">
      <alignment horizontal="center" vertical="center" wrapText="1"/>
    </xf>
    <xf numFmtId="0" fontId="49" fillId="20" borderId="62" xfId="33" applyFont="1" applyBorder="1" applyAlignment="1">
      <alignment horizontal="center" vertical="center" wrapText="1"/>
    </xf>
    <xf numFmtId="0" fontId="33" fillId="37" borderId="0" xfId="38" applyFont="1" applyFill="1" applyAlignment="1">
      <alignment/>
    </xf>
    <xf numFmtId="0" fontId="33" fillId="37" borderId="0" xfId="38" applyFont="1" applyFill="1" applyAlignment="1">
      <alignment horizontal="left"/>
    </xf>
    <xf numFmtId="0" fontId="33" fillId="37" borderId="12" xfId="38" applyFont="1" applyFill="1" applyBorder="1" applyAlignment="1">
      <alignment/>
    </xf>
    <xf numFmtId="0" fontId="33" fillId="37" borderId="0" xfId="38" applyFont="1" applyFill="1" applyBorder="1" applyAlignment="1">
      <alignment horizontal="left"/>
    </xf>
    <xf numFmtId="0" fontId="33" fillId="37" borderId="0" xfId="38" applyFont="1" applyFill="1" applyBorder="1" applyAlignment="1">
      <alignment/>
    </xf>
    <xf numFmtId="0" fontId="33" fillId="37" borderId="0" xfId="38" applyFont="1" applyFill="1" applyAlignment="1">
      <alignment horizontal="right"/>
    </xf>
    <xf numFmtId="0" fontId="33" fillId="37" borderId="10" xfId="38" applyFont="1" applyFill="1" applyBorder="1" applyAlignment="1">
      <alignment horizontal="left"/>
    </xf>
    <xf numFmtId="0" fontId="33" fillId="37" borderId="10" xfId="33" applyFont="1" applyFill="1" applyBorder="1" applyAlignment="1">
      <alignment/>
    </xf>
    <xf numFmtId="0" fontId="33" fillId="37" borderId="10" xfId="38" applyFont="1" applyFill="1" applyBorder="1" applyAlignment="1">
      <alignment/>
    </xf>
    <xf numFmtId="0" fontId="33" fillId="37" borderId="0" xfId="33" applyFont="1" applyFill="1" applyAlignment="1">
      <alignment/>
    </xf>
    <xf numFmtId="15" fontId="33" fillId="37" borderId="12" xfId="38" applyNumberFormat="1" applyFont="1" applyFill="1" applyBorder="1" applyAlignment="1" quotePrefix="1">
      <alignment horizontal="left"/>
    </xf>
    <xf numFmtId="15" fontId="33" fillId="37" borderId="10" xfId="38" applyNumberFormat="1" applyFont="1" applyFill="1" applyBorder="1" applyAlignment="1">
      <alignment/>
    </xf>
    <xf numFmtId="15" fontId="33" fillId="37" borderId="10" xfId="38" applyNumberFormat="1" applyFont="1" applyFill="1" applyBorder="1" applyAlignment="1" quotePrefix="1">
      <alignment horizontal="left"/>
    </xf>
    <xf numFmtId="0" fontId="33" fillId="37" borderId="12" xfId="33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28575</xdr:rowOff>
    </xdr:from>
    <xdr:to>
      <xdr:col>9</xdr:col>
      <xdr:colOff>342900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8575"/>
          <a:ext cx="1876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</xdr:row>
      <xdr:rowOff>209550</xdr:rowOff>
    </xdr:from>
    <xdr:to>
      <xdr:col>29</xdr:col>
      <xdr:colOff>104775</xdr:colOff>
      <xdr:row>22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92225" y="2771775"/>
          <a:ext cx="681037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A note about percent of effort: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tax-levy appointment is released from their regular duties during the specified time period is represented as a Percentage (%) Effort.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note that the MTA tax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is applicable to full and part-time RF staff only.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0</xdr:rowOff>
    </xdr:from>
    <xdr:to>
      <xdr:col>9</xdr:col>
      <xdr:colOff>819150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952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523875</xdr:colOff>
      <xdr:row>9</xdr:row>
      <xdr:rowOff>66675</xdr:rowOff>
    </xdr:from>
    <xdr:to>
      <xdr:col>30</xdr:col>
      <xdr:colOff>219075</xdr:colOff>
      <xdr:row>21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82575" y="2667000"/>
          <a:ext cx="762000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note that the MTA tax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is applicable to full and part-time RF staff only.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0</xdr:rowOff>
    </xdr:from>
    <xdr:to>
      <xdr:col>11</xdr:col>
      <xdr:colOff>276225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962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542925</xdr:colOff>
      <xdr:row>8</xdr:row>
      <xdr:rowOff>38100</xdr:rowOff>
    </xdr:from>
    <xdr:to>
      <xdr:col>32</xdr:col>
      <xdr:colOff>219075</xdr:colOff>
      <xdr:row>22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849225" y="2247900"/>
          <a:ext cx="882015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note that the MTA tax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is applicable to full and part-time RF staff only. 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19050</xdr:rowOff>
    </xdr:from>
    <xdr:to>
      <xdr:col>11</xdr:col>
      <xdr:colOff>257175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1914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6</xdr:row>
      <xdr:rowOff>104775</xdr:rowOff>
    </xdr:from>
    <xdr:to>
      <xdr:col>33</xdr:col>
      <xdr:colOff>447675</xdr:colOff>
      <xdr:row>18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716000" y="1762125"/>
          <a:ext cx="9525000" cy="3476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note that the MTA tax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is applicable to full and part-time RF staff only.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838200</xdr:colOff>
      <xdr:row>0</xdr:row>
      <xdr:rowOff>9525</xdr:rowOff>
    </xdr:from>
    <xdr:to>
      <xdr:col>11</xdr:col>
      <xdr:colOff>171450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1933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9</xdr:row>
      <xdr:rowOff>123825</xdr:rowOff>
    </xdr:from>
    <xdr:to>
      <xdr:col>34</xdr:col>
      <xdr:colOff>333375</xdr:colOff>
      <xdr:row>18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735050" y="2724150"/>
          <a:ext cx="9277350" cy="2581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note about percent of effort: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amount of time an employee (full-time faculty and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staff)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 a tax-levy appointment is released from their regular duties during the specified time period is represented as a Percentage (%) Effort.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Year or Full Calendar Year: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(or 12 for staff) x % Effort x Time Period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 Academic Semester</a:t>
          </a:r>
          <a:r>
            <a:rPr lang="en-US" cap="none" sz="14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Salary/9 months x % Effort x Time Period (usually 4.5 months)  = Charge to Award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note that the MTA tax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is applicable to full and part-time RF staff only.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0</xdr:rowOff>
    </xdr:from>
    <xdr:to>
      <xdr:col>9</xdr:col>
      <xdr:colOff>1038225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952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showGridLines="0" showZeros="0" tabSelected="1" zoomScale="73" zoomScaleNormal="73" zoomScalePageLayoutView="0" workbookViewId="0" topLeftCell="A1">
      <selection activeCell="U5" sqref="U5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9.7109375" style="52" customWidth="1"/>
    <col min="8" max="8" width="13.140625" style="52" customWidth="1"/>
    <col min="9" max="9" width="16.57421875" style="52" bestFit="1" customWidth="1"/>
    <col min="10" max="10" width="14.00390625" style="52" bestFit="1" customWidth="1"/>
    <col min="11" max="11" width="22.28125" style="52" hidden="1" customWidth="1"/>
    <col min="12" max="12" width="21.140625" style="52" bestFit="1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38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94"/>
      <c r="B1" s="295" t="s">
        <v>0</v>
      </c>
      <c r="C1" s="294"/>
      <c r="D1" s="296"/>
      <c r="E1" s="296"/>
      <c r="F1" s="296"/>
      <c r="G1" s="297"/>
      <c r="H1" s="298"/>
      <c r="I1" s="298"/>
      <c r="J1" s="298"/>
      <c r="K1" s="294"/>
      <c r="L1" s="294"/>
      <c r="M1" s="294"/>
      <c r="N1" s="299" t="s">
        <v>1</v>
      </c>
      <c r="O1" s="300"/>
      <c r="P1" s="301"/>
      <c r="Q1" s="302"/>
    </row>
    <row r="2" spans="1:17" ht="21.75" customHeight="1">
      <c r="A2" s="294"/>
      <c r="B2" s="295"/>
      <c r="C2" s="294"/>
      <c r="D2" s="298"/>
      <c r="E2" s="298"/>
      <c r="F2" s="298"/>
      <c r="G2" s="298"/>
      <c r="H2" s="298"/>
      <c r="I2" s="298"/>
      <c r="J2" s="298"/>
      <c r="K2" s="294"/>
      <c r="L2" s="294"/>
      <c r="M2" s="294"/>
      <c r="N2" s="299"/>
      <c r="O2" s="294"/>
      <c r="P2" s="303"/>
      <c r="Q2" s="294"/>
    </row>
    <row r="3" spans="1:17" ht="21.75" customHeight="1" thickBot="1">
      <c r="A3" s="294"/>
      <c r="B3" s="295" t="s">
        <v>2</v>
      </c>
      <c r="C3" s="294"/>
      <c r="D3" s="296"/>
      <c r="E3" s="296"/>
      <c r="F3" s="296"/>
      <c r="G3" s="297"/>
      <c r="H3" s="298"/>
      <c r="I3" s="298"/>
      <c r="J3" s="298"/>
      <c r="K3" s="294"/>
      <c r="L3" s="294"/>
      <c r="M3" s="294"/>
      <c r="N3" s="299" t="s">
        <v>3</v>
      </c>
      <c r="O3" s="300"/>
      <c r="P3" s="301"/>
      <c r="Q3" s="302"/>
    </row>
    <row r="4" spans="1:17" ht="21.75" customHeight="1">
      <c r="A4" s="294"/>
      <c r="B4" s="294"/>
      <c r="C4" s="294"/>
      <c r="D4" s="298"/>
      <c r="E4" s="298"/>
      <c r="F4" s="298"/>
      <c r="G4" s="298"/>
      <c r="H4" s="298"/>
      <c r="I4" s="298"/>
      <c r="J4" s="298"/>
      <c r="K4" s="294"/>
      <c r="L4" s="294"/>
      <c r="M4" s="294"/>
      <c r="N4" s="299"/>
      <c r="O4" s="294"/>
      <c r="P4" s="303"/>
      <c r="Q4" s="294"/>
    </row>
    <row r="5" spans="1:17" ht="21.75" customHeight="1" thickBot="1">
      <c r="A5" s="294"/>
      <c r="B5" s="295" t="s">
        <v>4</v>
      </c>
      <c r="C5" s="299"/>
      <c r="D5" s="304"/>
      <c r="E5" s="305"/>
      <c r="F5" s="305"/>
      <c r="G5" s="297"/>
      <c r="H5" s="298"/>
      <c r="I5" s="298"/>
      <c r="J5" s="298"/>
      <c r="K5" s="298"/>
      <c r="L5" s="298"/>
      <c r="M5" s="294"/>
      <c r="N5" s="299" t="s">
        <v>5</v>
      </c>
      <c r="O5" s="306"/>
      <c r="P5" s="307"/>
      <c r="Q5" s="296"/>
    </row>
    <row r="6" ht="21.75" customHeight="1">
      <c r="P6" s="290" t="s">
        <v>114</v>
      </c>
    </row>
    <row r="7" ht="21.75" customHeight="1" thickBot="1">
      <c r="P7" s="291"/>
    </row>
    <row r="8" spans="2:17" ht="21.75" customHeight="1" thickTop="1">
      <c r="B8" s="60" t="s">
        <v>6</v>
      </c>
      <c r="E8" s="61"/>
      <c r="F8" s="165" t="s">
        <v>7</v>
      </c>
      <c r="G8" s="166" t="s">
        <v>8</v>
      </c>
      <c r="H8" s="166" t="s">
        <v>121</v>
      </c>
      <c r="I8" s="166" t="s">
        <v>122</v>
      </c>
      <c r="J8" s="166" t="s">
        <v>118</v>
      </c>
      <c r="K8" s="166" t="s">
        <v>88</v>
      </c>
      <c r="L8" s="166" t="s">
        <v>11</v>
      </c>
      <c r="M8" s="166" t="s">
        <v>12</v>
      </c>
      <c r="N8" s="57"/>
      <c r="O8" s="168" t="s">
        <v>13</v>
      </c>
      <c r="P8" s="240" t="s">
        <v>14</v>
      </c>
      <c r="Q8" s="168" t="s">
        <v>15</v>
      </c>
    </row>
    <row r="9" spans="3:17" ht="27.75" customHeight="1" thickBot="1">
      <c r="C9" s="58"/>
      <c r="D9" s="58"/>
      <c r="F9" s="167" t="s">
        <v>16</v>
      </c>
      <c r="G9" s="167" t="s">
        <v>17</v>
      </c>
      <c r="H9" s="167" t="s">
        <v>120</v>
      </c>
      <c r="I9" s="167" t="s">
        <v>123</v>
      </c>
      <c r="J9" s="167" t="s">
        <v>119</v>
      </c>
      <c r="K9" s="167"/>
      <c r="L9" s="167" t="s">
        <v>20</v>
      </c>
      <c r="M9" s="167" t="s">
        <v>16</v>
      </c>
      <c r="N9" s="57"/>
      <c r="O9" s="169" t="s">
        <v>21</v>
      </c>
      <c r="P9" s="241" t="s">
        <v>22</v>
      </c>
      <c r="Q9" s="170" t="s">
        <v>14</v>
      </c>
    </row>
    <row r="10" spans="1:6" ht="21.75" customHeight="1" thickBot="1" thickTop="1">
      <c r="A10" s="53"/>
      <c r="B10" s="53" t="s">
        <v>117</v>
      </c>
      <c r="C10" s="204"/>
      <c r="D10" s="210" t="s">
        <v>125</v>
      </c>
      <c r="E10" s="205"/>
      <c r="F10" s="208"/>
    </row>
    <row r="11" spans="3:6" ht="21.75" customHeight="1">
      <c r="C11" s="57"/>
      <c r="D11" s="207"/>
      <c r="E11" s="57"/>
      <c r="F11" s="209"/>
    </row>
    <row r="12" spans="2:20" ht="21.75" customHeight="1">
      <c r="B12" s="62">
        <v>1</v>
      </c>
      <c r="C12" s="63"/>
      <c r="D12" s="206"/>
      <c r="E12" s="64"/>
      <c r="F12" s="65"/>
      <c r="G12" s="129"/>
      <c r="H12" s="66"/>
      <c r="I12" s="66">
        <v>0</v>
      </c>
      <c r="J12" s="66">
        <f>IF(ISNUMBER(G12),F12*G12,)</f>
        <v>0</v>
      </c>
      <c r="K12" s="199">
        <f aca="true" t="shared" si="0" ref="K12:K21">IF(G12&gt;=0&lt;=28.6%,3,((G12/28.6%)*3))</f>
        <v>0</v>
      </c>
      <c r="L12" s="201"/>
      <c r="M12" s="66">
        <f aca="true" t="shared" si="1" ref="M12:M21">(F12/9)*L12</f>
        <v>0</v>
      </c>
      <c r="O12" s="82">
        <f>IF(ISNUMBER(Q12),Q12-P12,)</f>
        <v>0</v>
      </c>
      <c r="P12" s="242"/>
      <c r="Q12" s="82">
        <f aca="true" t="shared" si="2" ref="Q12:Q21">IF(SUM(H12:M12)&gt;0,SUM(H12:J12)+M12,)</f>
        <v>0</v>
      </c>
      <c r="T12" s="52" t="s">
        <v>113</v>
      </c>
    </row>
    <row r="13" spans="2:17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>
        <f aca="true" t="shared" si="3" ref="J13:J21">IF(ISNUMBER(G13),F13*G13,)</f>
        <v>0</v>
      </c>
      <c r="K13" s="184">
        <f t="shared" si="0"/>
        <v>0</v>
      </c>
      <c r="L13" s="66">
        <v>0</v>
      </c>
      <c r="M13" s="66">
        <f t="shared" si="1"/>
        <v>0</v>
      </c>
      <c r="O13" s="82">
        <f>IF(ISNUMBER(Q13),Q13-P13,)</f>
        <v>0</v>
      </c>
      <c r="P13" s="242"/>
      <c r="Q13" s="82">
        <f t="shared" si="2"/>
        <v>0</v>
      </c>
    </row>
    <row r="14" spans="2:17" ht="21.75" customHeight="1">
      <c r="B14" s="62">
        <v>3</v>
      </c>
      <c r="C14" s="63"/>
      <c r="D14" s="206"/>
      <c r="E14" s="64"/>
      <c r="F14" s="67"/>
      <c r="G14" s="129"/>
      <c r="H14" s="66"/>
      <c r="I14" s="66">
        <v>0</v>
      </c>
      <c r="J14" s="66">
        <f t="shared" si="3"/>
        <v>0</v>
      </c>
      <c r="K14" s="184">
        <f t="shared" si="0"/>
        <v>0</v>
      </c>
      <c r="L14" s="66"/>
      <c r="M14" s="66">
        <f t="shared" si="1"/>
        <v>0</v>
      </c>
      <c r="O14" s="82">
        <f aca="true" t="shared" si="4" ref="O14:O21">IF(ISNUMBER(Q14),Q14-P14,)</f>
        <v>0</v>
      </c>
      <c r="P14" s="242"/>
      <c r="Q14" s="82">
        <f t="shared" si="2"/>
        <v>0</v>
      </c>
    </row>
    <row r="15" spans="2:17" ht="21.75" customHeight="1">
      <c r="B15" s="62">
        <v>4</v>
      </c>
      <c r="C15" s="63"/>
      <c r="D15" s="206"/>
      <c r="E15" s="64"/>
      <c r="F15" s="67"/>
      <c r="G15" s="129"/>
      <c r="H15" s="66">
        <v>0</v>
      </c>
      <c r="I15" s="66"/>
      <c r="J15" s="66">
        <f t="shared" si="3"/>
        <v>0</v>
      </c>
      <c r="K15" s="184">
        <f t="shared" si="0"/>
        <v>0</v>
      </c>
      <c r="L15" s="66"/>
      <c r="M15" s="66">
        <f t="shared" si="1"/>
        <v>0</v>
      </c>
      <c r="O15" s="82">
        <f t="shared" si="4"/>
        <v>0</v>
      </c>
      <c r="P15" s="242"/>
      <c r="Q15" s="82">
        <f t="shared" si="2"/>
        <v>0</v>
      </c>
    </row>
    <row r="16" spans="2:17" ht="21.75" customHeight="1">
      <c r="B16" s="62">
        <v>5</v>
      </c>
      <c r="C16" s="63"/>
      <c r="D16" s="206"/>
      <c r="E16" s="64"/>
      <c r="F16" s="67"/>
      <c r="G16" s="129"/>
      <c r="H16" s="66">
        <f>IF(ISNUMBER(G16),F16*G16,)</f>
        <v>0</v>
      </c>
      <c r="I16" s="66"/>
      <c r="J16" s="279"/>
      <c r="K16" s="184">
        <f t="shared" si="0"/>
        <v>0</v>
      </c>
      <c r="L16" s="66"/>
      <c r="M16" s="66">
        <f t="shared" si="1"/>
        <v>0</v>
      </c>
      <c r="O16" s="82">
        <f t="shared" si="4"/>
        <v>0</v>
      </c>
      <c r="P16" s="242"/>
      <c r="Q16" s="82">
        <f>IF(SUM(H16:M16)&gt;0,SUM(H16:I16)+M16,)</f>
        <v>0</v>
      </c>
    </row>
    <row r="17" spans="2:17" ht="21.75" customHeight="1">
      <c r="B17" s="62">
        <v>6</v>
      </c>
      <c r="C17" s="63"/>
      <c r="D17" s="206"/>
      <c r="E17" s="64"/>
      <c r="F17" s="67"/>
      <c r="G17" s="129"/>
      <c r="H17" s="66">
        <f>IF(ISNUMBER(G17),F17*G17,)</f>
        <v>0</v>
      </c>
      <c r="I17" s="66"/>
      <c r="J17" s="280"/>
      <c r="K17" s="184">
        <f t="shared" si="0"/>
        <v>0</v>
      </c>
      <c r="L17" s="66"/>
      <c r="M17" s="66">
        <f t="shared" si="1"/>
        <v>0</v>
      </c>
      <c r="O17" s="82">
        <f t="shared" si="4"/>
        <v>0</v>
      </c>
      <c r="P17" s="242"/>
      <c r="Q17" s="82">
        <f>IF(SUM(H17:M17)&gt;0,SUM(H17:I17)+M17,)</f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>
        <f>IF(ISNUMBER(G18),F18*G18,)</f>
        <v>0</v>
      </c>
      <c r="I18" s="66"/>
      <c r="J18" s="280"/>
      <c r="K18" s="184">
        <f t="shared" si="0"/>
        <v>0</v>
      </c>
      <c r="L18" s="66"/>
      <c r="M18" s="66">
        <f t="shared" si="1"/>
        <v>0</v>
      </c>
      <c r="O18" s="82">
        <f t="shared" si="4"/>
        <v>0</v>
      </c>
      <c r="P18" s="242"/>
      <c r="Q18" s="82">
        <f>IF(SUM(H18:M18)&gt;0,SUM(H18:I18)+M18,)</f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>
        <f>IF(ISNUMBER(G19),F19*G19,)</f>
        <v>0</v>
      </c>
      <c r="I19" s="66"/>
      <c r="K19" s="184">
        <f t="shared" si="0"/>
        <v>0</v>
      </c>
      <c r="L19" s="66"/>
      <c r="M19" s="66">
        <f t="shared" si="1"/>
        <v>0</v>
      </c>
      <c r="O19" s="82">
        <f t="shared" si="4"/>
        <v>0</v>
      </c>
      <c r="P19" s="242"/>
      <c r="Q19" s="82">
        <f>IF(SUM(H19:M19)&gt;0,SUM(H19:I19)+M19,)</f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>
        <f t="shared" si="3"/>
        <v>0</v>
      </c>
      <c r="K20" s="184">
        <f t="shared" si="0"/>
        <v>0</v>
      </c>
      <c r="L20" s="66"/>
      <c r="M20" s="66">
        <f t="shared" si="1"/>
        <v>0</v>
      </c>
      <c r="O20" s="82">
        <f t="shared" si="4"/>
        <v>0</v>
      </c>
      <c r="P20" s="242"/>
      <c r="Q20" s="82">
        <f t="shared" si="2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>
        <f t="shared" si="3"/>
        <v>0</v>
      </c>
      <c r="K21" s="184">
        <f t="shared" si="0"/>
        <v>0</v>
      </c>
      <c r="L21" s="66"/>
      <c r="M21" s="66">
        <f t="shared" si="1"/>
        <v>0</v>
      </c>
      <c r="O21" s="82">
        <f t="shared" si="4"/>
        <v>0</v>
      </c>
      <c r="P21" s="243"/>
      <c r="Q21" s="82">
        <f t="shared" si="2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44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45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73">
        <v>0.38</v>
      </c>
      <c r="I25" s="172">
        <v>0.09</v>
      </c>
      <c r="J25" s="172">
        <f>FringeRT</f>
        <v>0.51</v>
      </c>
      <c r="K25" s="59"/>
      <c r="L25" s="154"/>
      <c r="M25" s="172">
        <f>FringeSummer</f>
        <v>0.267</v>
      </c>
    </row>
    <row r="26" spans="2:12" ht="21.75" customHeight="1">
      <c r="B26" s="57"/>
      <c r="D26" s="57"/>
      <c r="E26" s="57"/>
      <c r="I26" s="58"/>
      <c r="J26" s="58"/>
      <c r="L26" s="94"/>
    </row>
    <row r="27" spans="2:17" ht="21.75" customHeight="1">
      <c r="B27" s="51" t="s">
        <v>25</v>
      </c>
      <c r="D27" s="51"/>
      <c r="E27" s="57"/>
      <c r="H27" s="116">
        <f>H23*FringeFull</f>
        <v>0</v>
      </c>
      <c r="I27" s="99">
        <f>I23*FringePTB</f>
        <v>0</v>
      </c>
      <c r="J27" s="99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46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1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46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150"/>
      <c r="E31" s="57"/>
      <c r="H31" s="191">
        <f>MTAtax*H23</f>
        <v>0</v>
      </c>
      <c r="I31" s="190">
        <f>MTAtax*I23</f>
        <v>0</v>
      </c>
      <c r="J31" s="162"/>
      <c r="K31" s="163"/>
      <c r="L31" s="152"/>
      <c r="M31" s="162"/>
      <c r="N31" s="79"/>
      <c r="O31" s="187">
        <f>Q31-P31</f>
        <v>0</v>
      </c>
      <c r="P31" s="243">
        <f>MTAtax*P23</f>
        <v>0</v>
      </c>
      <c r="Q31" s="188">
        <f>SUM(H31:K31)</f>
        <v>0</v>
      </c>
    </row>
    <row r="32" spans="2:17" ht="21.75" customHeight="1">
      <c r="B32" s="57"/>
      <c r="D32" s="150"/>
      <c r="E32" s="57"/>
      <c r="H32" s="162"/>
      <c r="I32" s="162"/>
      <c r="J32" s="162"/>
      <c r="K32" s="163"/>
      <c r="L32" s="152"/>
      <c r="M32" s="162"/>
      <c r="N32" s="79"/>
      <c r="O32" s="110"/>
      <c r="P32" s="247"/>
      <c r="Q32" s="186"/>
    </row>
    <row r="33" spans="2:17" ht="21.75" customHeight="1">
      <c r="B33"/>
      <c r="C33"/>
      <c r="D33" s="60"/>
      <c r="E33" s="61"/>
      <c r="F33" s="61"/>
      <c r="K33" s="60" t="s">
        <v>27</v>
      </c>
      <c r="Q33" s="103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54" t="s">
        <v>30</v>
      </c>
      <c r="L35" s="205" t="s">
        <v>115</v>
      </c>
      <c r="Q35" s="105" t="s">
        <v>31</v>
      </c>
    </row>
    <row r="36" spans="2:17" ht="21.75" customHeight="1">
      <c r="B36"/>
      <c r="C36"/>
      <c r="D36" s="81"/>
      <c r="K36" s="81" t="s">
        <v>33</v>
      </c>
      <c r="L36" s="81" t="s">
        <v>33</v>
      </c>
      <c r="O36" s="82"/>
      <c r="P36" s="248"/>
      <c r="Q36" s="82"/>
    </row>
    <row r="37" spans="2:17" ht="21.75" customHeight="1">
      <c r="B37"/>
      <c r="C37"/>
      <c r="D37" s="81"/>
      <c r="K37" s="81" t="s">
        <v>32</v>
      </c>
      <c r="L37" s="81" t="s">
        <v>32</v>
      </c>
      <c r="O37" s="82">
        <f>IF(ISNUMBER(Q37),Q37-P37,)</f>
        <v>0</v>
      </c>
      <c r="P37" s="248"/>
      <c r="Q37" s="82"/>
    </row>
    <row r="38" spans="2:17" ht="21.75" customHeight="1">
      <c r="B38"/>
      <c r="C38"/>
      <c r="D38" s="81"/>
      <c r="K38" s="81" t="s">
        <v>34</v>
      </c>
      <c r="L38" s="81" t="s">
        <v>34</v>
      </c>
      <c r="O38" s="82"/>
      <c r="P38" s="248"/>
      <c r="Q38" s="82"/>
    </row>
    <row r="39" spans="2:17" ht="21.75" customHeight="1">
      <c r="B39"/>
      <c r="C39"/>
      <c r="D39" s="81"/>
      <c r="K39" s="81" t="s">
        <v>35</v>
      </c>
      <c r="L39" s="81" t="s">
        <v>35</v>
      </c>
      <c r="O39" s="82">
        <f aca="true" t="shared" si="5" ref="O39:O44">IF(ISNUMBER(Q39),Q39-P39,)</f>
        <v>0</v>
      </c>
      <c r="P39" s="248"/>
      <c r="Q39" s="82"/>
    </row>
    <row r="40" spans="2:17" ht="21.75" customHeight="1">
      <c r="B40"/>
      <c r="C40"/>
      <c r="D40" s="81"/>
      <c r="K40" s="81" t="s">
        <v>36</v>
      </c>
      <c r="L40" s="81" t="s">
        <v>36</v>
      </c>
      <c r="O40" s="82">
        <f t="shared" si="5"/>
        <v>0</v>
      </c>
      <c r="P40" s="248"/>
      <c r="Q40" s="82"/>
    </row>
    <row r="41" spans="2:17" ht="21.75" customHeight="1">
      <c r="B41"/>
      <c r="C41"/>
      <c r="D41" s="81"/>
      <c r="K41" s="81" t="s">
        <v>37</v>
      </c>
      <c r="L41" s="81" t="s">
        <v>37</v>
      </c>
      <c r="O41" s="82">
        <f t="shared" si="5"/>
        <v>0</v>
      </c>
      <c r="P41" s="248"/>
      <c r="Q41" s="82"/>
    </row>
    <row r="42" spans="2:17" ht="21.75" customHeight="1">
      <c r="B42"/>
      <c r="C42"/>
      <c r="D42" s="81"/>
      <c r="K42" s="81" t="s">
        <v>38</v>
      </c>
      <c r="L42" s="81" t="s">
        <v>38</v>
      </c>
      <c r="O42" s="82">
        <f t="shared" si="5"/>
        <v>0</v>
      </c>
      <c r="P42" s="248"/>
      <c r="Q42" s="82"/>
    </row>
    <row r="43" spans="2:17" ht="21.75" customHeight="1">
      <c r="B43"/>
      <c r="C43"/>
      <c r="D43" s="81"/>
      <c r="K43" s="81" t="s">
        <v>39</v>
      </c>
      <c r="L43" s="81" t="s">
        <v>39</v>
      </c>
      <c r="O43" s="82">
        <f t="shared" si="5"/>
        <v>0</v>
      </c>
      <c r="P43" s="248"/>
      <c r="Q43" s="82"/>
    </row>
    <row r="44" spans="2:17" ht="21.75" customHeight="1">
      <c r="B44"/>
      <c r="C44"/>
      <c r="D44" s="81"/>
      <c r="K44" s="81" t="s">
        <v>40</v>
      </c>
      <c r="L44" s="81" t="s">
        <v>40</v>
      </c>
      <c r="O44" s="82">
        <f t="shared" si="5"/>
        <v>0</v>
      </c>
      <c r="P44" s="248"/>
      <c r="Q44" s="82"/>
    </row>
    <row r="45" spans="2:17" ht="21.75" customHeight="1">
      <c r="B45"/>
      <c r="C45"/>
      <c r="D45" s="81"/>
      <c r="K45" s="81" t="s">
        <v>41</v>
      </c>
      <c r="L45" s="81" t="s">
        <v>41</v>
      </c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81" t="s">
        <v>42</v>
      </c>
      <c r="L46" s="83" t="s">
        <v>42</v>
      </c>
      <c r="M46" s="83"/>
      <c r="N46" s="183"/>
      <c r="O46" s="82"/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81" t="s">
        <v>42</v>
      </c>
      <c r="L47" s="287" t="s">
        <v>42</v>
      </c>
      <c r="M47" s="83"/>
      <c r="N47" s="62"/>
      <c r="O47" s="82">
        <f>IF(ISNUMBER(Q47),Q47-P47,)</f>
        <v>0</v>
      </c>
      <c r="P47" s="248"/>
      <c r="Q47" s="82"/>
    </row>
    <row r="48" spans="2:17" ht="21.75" customHeight="1">
      <c r="B48"/>
      <c r="C48"/>
      <c r="D48"/>
      <c r="E48"/>
      <c r="F48"/>
      <c r="G48" s="58"/>
      <c r="H48" s="58"/>
      <c r="K48" s="81" t="s">
        <v>105</v>
      </c>
      <c r="L48" s="287" t="s">
        <v>105</v>
      </c>
      <c r="M48" s="83"/>
      <c r="N48" s="62"/>
      <c r="O48" s="82">
        <f>IF(ISNUMBER(Q48),Q48-P48,)</f>
        <v>0</v>
      </c>
      <c r="P48" s="248"/>
      <c r="Q48" s="82"/>
    </row>
    <row r="49" spans="15:17" ht="21.75" customHeight="1">
      <c r="O49" s="73"/>
      <c r="P49" s="244"/>
      <c r="Q49" s="73"/>
    </row>
    <row r="50" spans="2:17" ht="21.75" customHeight="1">
      <c r="B50"/>
      <c r="C50"/>
      <c r="D50"/>
      <c r="E50" s="57"/>
      <c r="F50" s="57"/>
      <c r="K50" s="51" t="s">
        <v>43</v>
      </c>
      <c r="M50" s="51"/>
      <c r="O50" s="84">
        <f>SUM(O36:O48)+O31</f>
        <v>0</v>
      </c>
      <c r="P50" s="249">
        <f>SUM(P36:P48)</f>
        <v>0</v>
      </c>
      <c r="Q50" s="84">
        <f>SUM(Q36:Q48)+Q31</f>
        <v>0</v>
      </c>
    </row>
    <row r="51" spans="2:17" ht="21.75" customHeight="1">
      <c r="B51"/>
      <c r="C51"/>
      <c r="D51"/>
      <c r="E51" s="57"/>
      <c r="F51" s="57"/>
      <c r="L51" s="51"/>
      <c r="M51" s="51"/>
      <c r="O51" s="85"/>
      <c r="P51" s="250"/>
      <c r="Q51" s="85"/>
    </row>
    <row r="52" spans="2:17" ht="21.75" customHeight="1" thickBot="1">
      <c r="B52"/>
      <c r="C52"/>
      <c r="D52"/>
      <c r="E52" s="57"/>
      <c r="F52" s="57"/>
      <c r="K52" s="51" t="s">
        <v>44</v>
      </c>
      <c r="M52" s="51"/>
      <c r="O52" s="86">
        <f>O29+O50</f>
        <v>0</v>
      </c>
      <c r="P52" s="251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50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116</v>
      </c>
      <c r="J54" s="89"/>
      <c r="L54" s="200">
        <v>0.65</v>
      </c>
      <c r="M54" s="107"/>
      <c r="O54" s="76">
        <f>Q54-P54</f>
        <v>0</v>
      </c>
      <c r="P54" s="252">
        <f>$L54*P29</f>
        <v>0</v>
      </c>
      <c r="Q54" s="76">
        <f>H54*L54</f>
        <v>0</v>
      </c>
    </row>
    <row r="55" spans="2:17" ht="21.75" customHeight="1">
      <c r="B55" s="51"/>
      <c r="D55" s="51"/>
      <c r="O55" s="110"/>
      <c r="P55" s="250"/>
      <c r="Q55" s="110"/>
    </row>
    <row r="56" spans="2:17" ht="21.75" customHeight="1" thickBot="1">
      <c r="B56"/>
      <c r="C56"/>
      <c r="D56"/>
      <c r="K56" s="51" t="s">
        <v>49</v>
      </c>
      <c r="M56" s="51"/>
      <c r="O56" s="111">
        <f>SUM(O54:O54)</f>
        <v>0</v>
      </c>
      <c r="P56" s="253">
        <f>SUM(P54:P54)</f>
        <v>0</v>
      </c>
      <c r="Q56" s="111">
        <f>SUM(Q54:Q54)</f>
        <v>0</v>
      </c>
    </row>
    <row r="57" spans="2:17" ht="21.75" customHeight="1" thickBot="1" thickTop="1">
      <c r="B57"/>
      <c r="C57"/>
      <c r="D57"/>
      <c r="K57" s="51"/>
      <c r="M57" s="51"/>
      <c r="O57" s="85"/>
      <c r="P57" s="250"/>
      <c r="Q57" s="85"/>
    </row>
    <row r="58" spans="2:17" ht="21.75" customHeight="1" thickBot="1">
      <c r="B58"/>
      <c r="C58"/>
      <c r="D58"/>
      <c r="E58" s="57"/>
      <c r="F58" s="57"/>
      <c r="K58" s="51" t="s">
        <v>50</v>
      </c>
      <c r="M58" s="51"/>
      <c r="O58" s="109">
        <f>O52+O56</f>
        <v>0</v>
      </c>
      <c r="P58" s="254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600" verticalDpi="600" orientation="portrait" scale="48" r:id="rId4"/>
  <headerFooter alignWithMargins="0">
    <oddHeader>&amp;L&amp;F&amp;C&amp;"Arial,Bold"&amp;12Budget Worksheet</oddHeader>
    <oddFooter>&amp;CYear 1</oddFooter>
  </headerFooter>
  <ignoredErrors>
    <ignoredError sqref="P5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showGridLines="0" showZeros="0" zoomScale="75" zoomScaleNormal="75" zoomScalePageLayoutView="0" workbookViewId="0" topLeftCell="A34">
      <selection activeCell="G26" sqref="G26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57421875" style="52" customWidth="1"/>
    <col min="8" max="8" width="13.28125" style="52" customWidth="1"/>
    <col min="9" max="9" width="13.7109375" style="52" customWidth="1"/>
    <col min="10" max="10" width="13.8515625" style="52" customWidth="1"/>
    <col min="11" max="11" width="0.289062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59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36"/>
      <c r="D5" s="281" t="s">
        <v>136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36" t="s">
        <v>135</v>
      </c>
      <c r="P5" s="260"/>
      <c r="Q5" s="228"/>
    </row>
    <row r="6" ht="21.75" customHeight="1">
      <c r="P6" s="292" t="s">
        <v>114</v>
      </c>
    </row>
    <row r="7" ht="21.75" customHeight="1" thickBot="1">
      <c r="P7" s="293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118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3:17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119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</row>
    <row r="10" spans="2:6" ht="21.75" customHeight="1" thickBot="1" thickTop="1">
      <c r="B10" s="53" t="s">
        <v>117</v>
      </c>
      <c r="C10" s="204"/>
      <c r="D10" s="210" t="s">
        <v>125</v>
      </c>
      <c r="E10" s="205"/>
      <c r="F10" s="57"/>
    </row>
    <row r="11" spans="3:22" ht="21.75" customHeight="1">
      <c r="C11" s="57"/>
      <c r="D11" s="207"/>
      <c r="E11" s="57"/>
      <c r="F11" s="57"/>
      <c r="K11" s="214"/>
      <c r="L11" s="100"/>
      <c r="V11" s="202"/>
    </row>
    <row r="12" spans="2:22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199">
        <f aca="true" t="shared" si="0" ref="K12:K21">IF(G12&gt;=0&lt;=28.6%,3,((G12/28.6%)*3))</f>
        <v>0</v>
      </c>
      <c r="L12" s="201"/>
      <c r="M12" s="66">
        <f aca="true" t="shared" si="1" ref="M12:M21">(F12/9)*L12</f>
        <v>0</v>
      </c>
      <c r="O12" s="82">
        <f>IF(ISNUMBER(Q12),Q12-P12,)</f>
        <v>0</v>
      </c>
      <c r="P12" s="263"/>
      <c r="Q12" s="82">
        <f aca="true" t="shared" si="2" ref="Q12:Q21">IF(SUM(H12:M12)&gt;0,SUM(H12:J12)+M12,)</f>
        <v>0</v>
      </c>
      <c r="V12" s="203"/>
    </row>
    <row r="13" spans="2:22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184">
        <f t="shared" si="0"/>
        <v>0</v>
      </c>
      <c r="L13" s="66">
        <v>0</v>
      </c>
      <c r="M13" s="66">
        <f t="shared" si="1"/>
        <v>0</v>
      </c>
      <c r="O13" s="82">
        <f aca="true" t="shared" si="3" ref="O13:O21">IF(ISNUMBER(Q13),Q13-P13,)</f>
        <v>0</v>
      </c>
      <c r="P13" s="263"/>
      <c r="Q13" s="82">
        <f t="shared" si="2"/>
        <v>0</v>
      </c>
      <c r="V13" s="202"/>
    </row>
    <row r="14" spans="2:22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184">
        <f t="shared" si="0"/>
        <v>0</v>
      </c>
      <c r="L14" s="66"/>
      <c r="M14" s="66">
        <f t="shared" si="1"/>
        <v>0</v>
      </c>
      <c r="O14" s="82">
        <f t="shared" si="3"/>
        <v>0</v>
      </c>
      <c r="P14" s="263"/>
      <c r="Q14" s="82">
        <f t="shared" si="2"/>
        <v>0</v>
      </c>
      <c r="V14" s="203"/>
    </row>
    <row r="15" spans="2:22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184">
        <f t="shared" si="0"/>
        <v>0</v>
      </c>
      <c r="L15" s="66"/>
      <c r="M15" s="66">
        <f t="shared" si="1"/>
        <v>0</v>
      </c>
      <c r="O15" s="82">
        <f t="shared" si="3"/>
        <v>0</v>
      </c>
      <c r="P15" s="263"/>
      <c r="Q15" s="82">
        <f t="shared" si="2"/>
        <v>0</v>
      </c>
      <c r="V15" s="202"/>
    </row>
    <row r="16" spans="2:22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184">
        <f t="shared" si="0"/>
        <v>0</v>
      </c>
      <c r="L16" s="66"/>
      <c r="M16" s="66">
        <f t="shared" si="1"/>
        <v>0</v>
      </c>
      <c r="O16" s="82">
        <f t="shared" si="3"/>
        <v>0</v>
      </c>
      <c r="P16" s="263"/>
      <c r="Q16" s="82">
        <f t="shared" si="2"/>
        <v>0</v>
      </c>
      <c r="V16" s="203"/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184">
        <f t="shared" si="0"/>
        <v>0</v>
      </c>
      <c r="L17" s="66"/>
      <c r="M17" s="66">
        <f t="shared" si="1"/>
        <v>0</v>
      </c>
      <c r="O17" s="82">
        <f t="shared" si="3"/>
        <v>0</v>
      </c>
      <c r="P17" s="263"/>
      <c r="Q17" s="82">
        <f t="shared" si="2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184">
        <f t="shared" si="0"/>
        <v>0</v>
      </c>
      <c r="L18" s="66"/>
      <c r="M18" s="66">
        <f t="shared" si="1"/>
        <v>0</v>
      </c>
      <c r="O18" s="82">
        <f t="shared" si="3"/>
        <v>0</v>
      </c>
      <c r="P18" s="263"/>
      <c r="Q18" s="82">
        <f t="shared" si="2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K19" s="184">
        <f t="shared" si="0"/>
        <v>0</v>
      </c>
      <c r="L19" s="66"/>
      <c r="M19" s="66">
        <f t="shared" si="1"/>
        <v>0</v>
      </c>
      <c r="O19" s="82">
        <f t="shared" si="3"/>
        <v>0</v>
      </c>
      <c r="P19" s="263"/>
      <c r="Q19" s="82">
        <f t="shared" si="2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184">
        <f t="shared" si="0"/>
        <v>0</v>
      </c>
      <c r="L20" s="66"/>
      <c r="M20" s="66">
        <f t="shared" si="1"/>
        <v>0</v>
      </c>
      <c r="O20" s="82">
        <f t="shared" si="3"/>
        <v>0</v>
      </c>
      <c r="P20" s="263"/>
      <c r="Q20" s="82">
        <f t="shared" si="2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184">
        <f t="shared" si="0"/>
        <v>0</v>
      </c>
      <c r="L21" s="66"/>
      <c r="M21" s="66">
        <f t="shared" si="1"/>
        <v>0</v>
      </c>
      <c r="O21" s="82">
        <f t="shared" si="3"/>
        <v>0</v>
      </c>
      <c r="P21" s="264"/>
      <c r="Q21" s="82">
        <f t="shared" si="2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72">
        <f>FringeFull</f>
        <v>0.38</v>
      </c>
      <c r="I25" s="172">
        <f>FringePTB</f>
        <v>0.09</v>
      </c>
      <c r="J25" s="172">
        <f>FringeRT</f>
        <v>0.51</v>
      </c>
      <c r="K25" s="216"/>
      <c r="L25" s="154"/>
      <c r="M25" s="172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K27" s="94"/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2">
        <f>MTAtax*H23</f>
        <v>0</v>
      </c>
      <c r="I31" s="192">
        <f>MTAtax*I23</f>
        <v>0</v>
      </c>
      <c r="J31" s="164"/>
      <c r="K31" s="218"/>
      <c r="L31" s="155"/>
      <c r="M31" s="164"/>
      <c r="N31" s="156"/>
      <c r="O31" s="157">
        <f>Q31-P31</f>
        <v>0</v>
      </c>
      <c r="P31" s="267">
        <f>MTAtax*P23</f>
        <v>0</v>
      </c>
      <c r="Q31" s="158">
        <f>SUM(H31:K31)</f>
        <v>0</v>
      </c>
    </row>
    <row r="33" spans="2:17" ht="21.75" customHeight="1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75" customHeight="1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75" customHeight="1">
      <c r="B37"/>
      <c r="C37"/>
      <c r="D37" s="81"/>
      <c r="K37" s="221" t="str">
        <f>Year1!K37</f>
        <v>Computer Equipment</v>
      </c>
      <c r="O37" s="82">
        <f>IF(ISNUMBER(Q37),Q37-P37,)</f>
        <v>0</v>
      </c>
      <c r="P37" s="263"/>
      <c r="Q37" s="82"/>
    </row>
    <row r="38" spans="2:17" ht="21.75" customHeight="1">
      <c r="B38"/>
      <c r="C38"/>
      <c r="D38" s="81"/>
      <c r="K38" s="221" t="str">
        <f>Year1!K38</f>
        <v>Domestic Travel</v>
      </c>
      <c r="O38" s="82"/>
      <c r="P38" s="248"/>
      <c r="Q38" s="82"/>
    </row>
    <row r="39" spans="2:17" ht="21.75" customHeight="1">
      <c r="B39"/>
      <c r="C39"/>
      <c r="D39" s="81"/>
      <c r="K39" s="221" t="str">
        <f>Year1!K39</f>
        <v>Foreign Travel</v>
      </c>
      <c r="O39" s="82"/>
      <c r="P39" s="248"/>
      <c r="Q39" s="82"/>
    </row>
    <row r="40" spans="2:17" ht="21.75" customHeight="1">
      <c r="B40"/>
      <c r="C40"/>
      <c r="D40" s="81"/>
      <c r="K40" s="221" t="str">
        <f>Year1!K40</f>
        <v>Other Equipment</v>
      </c>
      <c r="O40" s="82"/>
      <c r="P40" s="248"/>
      <c r="Q40" s="82"/>
    </row>
    <row r="41" spans="2:17" ht="21.75" customHeight="1">
      <c r="B41"/>
      <c r="C41"/>
      <c r="D41" s="81"/>
      <c r="K41" s="221" t="str">
        <f>Year1!K41</f>
        <v>Publication Costs</v>
      </c>
      <c r="O41" s="82"/>
      <c r="P41" s="248"/>
      <c r="Q41" s="82"/>
    </row>
    <row r="42" spans="2:17" ht="21.75" customHeight="1">
      <c r="B42"/>
      <c r="C42"/>
      <c r="D42" s="81"/>
      <c r="K42" s="221" t="str">
        <f>Year1!K42</f>
        <v>Reproduction</v>
      </c>
      <c r="O42" s="82"/>
      <c r="P42" s="248"/>
      <c r="Q42" s="82"/>
    </row>
    <row r="43" spans="2:17" ht="21.75" customHeight="1">
      <c r="B43"/>
      <c r="C43"/>
      <c r="D43" s="81"/>
      <c r="K43" s="221" t="str">
        <f>Year1!K43</f>
        <v>Software</v>
      </c>
      <c r="O43" s="82"/>
      <c r="P43" s="248"/>
      <c r="Q43" s="82"/>
    </row>
    <row r="44" spans="2:17" ht="21.75" customHeight="1">
      <c r="B44"/>
      <c r="C44"/>
      <c r="D44" s="81"/>
      <c r="K44" s="221" t="str">
        <f>Year1!K44</f>
        <v>Student Stipends</v>
      </c>
      <c r="O44" s="82"/>
      <c r="P44" s="248"/>
      <c r="Q44" s="82"/>
    </row>
    <row r="45" spans="2:17" ht="21.75" customHeight="1">
      <c r="B45"/>
      <c r="C45"/>
      <c r="D45" s="81"/>
      <c r="K45" s="221" t="str">
        <f>Year1!K45</f>
        <v>Supplies &amp; Materials</v>
      </c>
      <c r="M45" s="75"/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>IF(ISNUMBER(Q47),Q47-P47,)</f>
        <v>0</v>
      </c>
      <c r="P47" s="248"/>
      <c r="Q47" s="82"/>
    </row>
    <row r="48" spans="2:17" ht="21.75" customHeight="1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>IF(ISNUMBER(Q48),Q48-P48,)</f>
        <v>0</v>
      </c>
      <c r="P48" s="248"/>
      <c r="Q48" s="82"/>
    </row>
    <row r="49" spans="5:17" ht="21.75" customHeight="1">
      <c r="E49" s="58"/>
      <c r="F49" s="58"/>
      <c r="G49" s="58"/>
      <c r="H49" s="58"/>
      <c r="O49" s="73"/>
      <c r="P49" s="265"/>
      <c r="Q49" s="73"/>
    </row>
    <row r="50" spans="2:17" ht="21.75" customHeight="1">
      <c r="B50"/>
      <c r="C50"/>
      <c r="D50"/>
      <c r="E50" s="57"/>
      <c r="F50" s="57"/>
      <c r="K50" s="89" t="s">
        <v>43</v>
      </c>
      <c r="M50" s="51"/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75" customHeight="1">
      <c r="B51"/>
      <c r="C51"/>
      <c r="D51"/>
      <c r="E51" s="57"/>
      <c r="F51" s="57"/>
      <c r="L51" s="51"/>
      <c r="M51" s="51"/>
      <c r="O51" s="85"/>
      <c r="P51" s="269"/>
      <c r="Q51" s="85"/>
    </row>
    <row r="52" spans="2:17" ht="21.75" customHeight="1" thickBot="1">
      <c r="B52"/>
      <c r="C52"/>
      <c r="D52"/>
      <c r="E52" s="57"/>
      <c r="F52" s="57"/>
      <c r="K52" s="89" t="s">
        <v>44</v>
      </c>
      <c r="M52" s="51"/>
      <c r="O52" s="86">
        <f>O29+O50</f>
        <v>0</v>
      </c>
      <c r="P52" s="270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0.65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75" customHeight="1">
      <c r="B55" s="51"/>
      <c r="D55" s="51"/>
      <c r="O55" s="85"/>
      <c r="P55" s="269"/>
      <c r="Q55" s="85"/>
    </row>
    <row r="56" spans="2:17" ht="21.75" customHeight="1" thickBot="1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75" customHeight="1" thickBot="1" thickTop="1">
      <c r="B57"/>
      <c r="C57"/>
      <c r="D57"/>
      <c r="K57" s="89"/>
      <c r="M57" s="51"/>
      <c r="O57" s="85"/>
      <c r="P57" s="269"/>
      <c r="Q57" s="85"/>
    </row>
    <row r="58" spans="2:17" ht="21.75" customHeight="1" thickBot="1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49" r:id="rId4"/>
  <headerFooter alignWithMargins="0">
    <oddHeader>&amp;C&amp;"Arial,Bold"&amp;12Budget Worksheet</oddHeader>
    <oddFooter>&amp;C&amp;A</oddFooter>
  </headerFooter>
  <ignoredErrors>
    <ignoredError sqref="P50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showZeros="0" zoomScale="75" zoomScaleNormal="75" zoomScalePageLayoutView="0" workbookViewId="0" topLeftCell="A34">
      <selection activeCell="B12" sqref="B12:C21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7109375" style="52" customWidth="1"/>
    <col min="8" max="8" width="13.28125" style="52" customWidth="1"/>
    <col min="9" max="9" width="11.421875" style="52" customWidth="1"/>
    <col min="10" max="10" width="13.8515625" style="52" customWidth="1"/>
    <col min="11" max="11" width="0.1367187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38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77"/>
      <c r="L1" s="225"/>
      <c r="M1" s="225"/>
      <c r="N1" s="231" t="s">
        <v>1</v>
      </c>
      <c r="O1" s="232">
        <f>Year1!O1</f>
        <v>0</v>
      </c>
      <c r="P1" s="237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77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77"/>
      <c r="L3" s="225"/>
      <c r="M3" s="225"/>
      <c r="N3" s="231" t="s">
        <v>3</v>
      </c>
      <c r="O3" s="232">
        <f>Year1!O3</f>
        <v>0</v>
      </c>
      <c r="P3" s="237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77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25"/>
      <c r="D5" s="281">
        <v>44440</v>
      </c>
      <c r="E5" s="228"/>
      <c r="F5" s="235"/>
      <c r="G5" s="228"/>
      <c r="H5" s="229"/>
      <c r="I5" s="230"/>
      <c r="J5" s="230"/>
      <c r="K5" s="278"/>
      <c r="L5" s="230"/>
      <c r="M5" s="225"/>
      <c r="N5" s="231" t="s">
        <v>5</v>
      </c>
      <c r="O5" s="281">
        <v>44803</v>
      </c>
      <c r="P5" s="239"/>
      <c r="Q5" s="228"/>
    </row>
    <row r="6" ht="21.75" customHeight="1">
      <c r="P6" s="290" t="s">
        <v>114</v>
      </c>
    </row>
    <row r="7" ht="21.75" customHeight="1" thickBot="1">
      <c r="P7" s="291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124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40" t="s">
        <v>14</v>
      </c>
      <c r="Q8" s="168" t="s">
        <v>15</v>
      </c>
    </row>
    <row r="9" spans="3:17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127</v>
      </c>
      <c r="J9" s="170" t="s">
        <v>119</v>
      </c>
      <c r="K9" s="213"/>
      <c r="L9" s="170" t="s">
        <v>20</v>
      </c>
      <c r="M9" s="170" t="s">
        <v>16</v>
      </c>
      <c r="N9" s="57"/>
      <c r="O9" s="169" t="s">
        <v>21</v>
      </c>
      <c r="P9" s="241" t="s">
        <v>22</v>
      </c>
      <c r="Q9" s="170" t="s">
        <v>14</v>
      </c>
    </row>
    <row r="10" spans="2:6" ht="21.75" customHeight="1" thickBot="1" thickTop="1">
      <c r="B10" s="53" t="s">
        <v>117</v>
      </c>
      <c r="C10" s="204"/>
      <c r="D10" s="210" t="s">
        <v>125</v>
      </c>
      <c r="E10" s="205"/>
      <c r="F10" s="57"/>
    </row>
    <row r="11" spans="3:24" ht="21.75" customHeight="1">
      <c r="C11" s="57"/>
      <c r="D11" s="207"/>
      <c r="E11" s="57"/>
      <c r="F11" s="57"/>
      <c r="X11" s="202"/>
    </row>
    <row r="12" spans="2:24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199"/>
      <c r="L12" s="201"/>
      <c r="M12" s="66">
        <f aca="true" t="shared" si="0" ref="M12:M21">(F12/9)*L12</f>
        <v>0</v>
      </c>
      <c r="O12" s="82">
        <f>IF(ISNUMBER(Q12),Q12-P12,)</f>
        <v>0</v>
      </c>
      <c r="P12" s="248"/>
      <c r="Q12" s="82">
        <f aca="true" t="shared" si="1" ref="Q12:Q21">IF(SUM(H12:M12)&gt;0,SUM(H12:J12)+M12,)</f>
        <v>0</v>
      </c>
      <c r="X12" s="203"/>
    </row>
    <row r="13" spans="2:24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184"/>
      <c r="L13" s="66"/>
      <c r="M13" s="66">
        <f t="shared" si="0"/>
        <v>0</v>
      </c>
      <c r="O13" s="82">
        <f aca="true" t="shared" si="2" ref="O13:O21">IF(ISNUMBER(Q13),Q13-P13,)</f>
        <v>0</v>
      </c>
      <c r="P13" s="248"/>
      <c r="Q13" s="82">
        <f t="shared" si="1"/>
        <v>0</v>
      </c>
      <c r="X13" s="202"/>
    </row>
    <row r="14" spans="2:24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184"/>
      <c r="L14" s="66"/>
      <c r="M14" s="66">
        <f t="shared" si="0"/>
        <v>0</v>
      </c>
      <c r="O14" s="82">
        <f t="shared" si="2"/>
        <v>0</v>
      </c>
      <c r="P14" s="248"/>
      <c r="Q14" s="82">
        <f t="shared" si="1"/>
        <v>0</v>
      </c>
      <c r="X14" s="203"/>
    </row>
    <row r="15" spans="2:24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184"/>
      <c r="L15" s="66"/>
      <c r="M15" s="66">
        <f t="shared" si="0"/>
        <v>0</v>
      </c>
      <c r="O15" s="82">
        <f t="shared" si="2"/>
        <v>0</v>
      </c>
      <c r="P15" s="248"/>
      <c r="Q15" s="82">
        <f t="shared" si="1"/>
        <v>0</v>
      </c>
      <c r="X15" s="202"/>
    </row>
    <row r="16" spans="2:24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184"/>
      <c r="L16" s="66"/>
      <c r="M16" s="66">
        <f t="shared" si="0"/>
        <v>0</v>
      </c>
      <c r="O16" s="82">
        <f t="shared" si="2"/>
        <v>0</v>
      </c>
      <c r="P16" s="248"/>
      <c r="Q16" s="82">
        <f t="shared" si="1"/>
        <v>0</v>
      </c>
      <c r="X16" s="203"/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184"/>
      <c r="L17" s="66"/>
      <c r="M17" s="66">
        <f t="shared" si="0"/>
        <v>0</v>
      </c>
      <c r="O17" s="82">
        <f t="shared" si="2"/>
        <v>0</v>
      </c>
      <c r="P17" s="248"/>
      <c r="Q17" s="82">
        <f t="shared" si="1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184"/>
      <c r="L18" s="66"/>
      <c r="M18" s="66">
        <f t="shared" si="0"/>
        <v>0</v>
      </c>
      <c r="O18" s="82">
        <f t="shared" si="2"/>
        <v>0</v>
      </c>
      <c r="P18" s="248"/>
      <c r="Q18" s="82">
        <f t="shared" si="1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K19" s="184"/>
      <c r="L19" s="66"/>
      <c r="M19" s="66">
        <f t="shared" si="0"/>
        <v>0</v>
      </c>
      <c r="O19" s="82">
        <f t="shared" si="2"/>
        <v>0</v>
      </c>
      <c r="P19" s="248"/>
      <c r="Q19" s="82">
        <f t="shared" si="1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184"/>
      <c r="L20" s="66"/>
      <c r="M20" s="66">
        <f t="shared" si="0"/>
        <v>0</v>
      </c>
      <c r="O20" s="82">
        <f t="shared" si="2"/>
        <v>0</v>
      </c>
      <c r="P20" s="248"/>
      <c r="Q20" s="82">
        <f t="shared" si="1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184"/>
      <c r="L21" s="66"/>
      <c r="M21" s="66">
        <f t="shared" si="0"/>
        <v>0</v>
      </c>
      <c r="O21" s="82">
        <f t="shared" si="2"/>
        <v>0</v>
      </c>
      <c r="P21" s="249"/>
      <c r="Q21" s="82">
        <f t="shared" si="1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44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55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53">
        <f>FringeFull</f>
        <v>0.38</v>
      </c>
      <c r="I25" s="153">
        <f>FringePTB</f>
        <v>0.09</v>
      </c>
      <c r="J25" s="153">
        <f>FringeRT</f>
        <v>0.51</v>
      </c>
      <c r="K25" s="216"/>
      <c r="L25" s="154"/>
      <c r="M25" s="153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56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56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1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187">
        <f>Q31-P31</f>
        <v>0</v>
      </c>
      <c r="P31" s="249">
        <f>MTAtax*P23</f>
        <v>0</v>
      </c>
      <c r="Q31" s="99">
        <f>SUM(H31:K31)</f>
        <v>0</v>
      </c>
    </row>
    <row r="32" spans="2:17" ht="21.75" customHeight="1">
      <c r="B32" s="57"/>
      <c r="D32" s="57"/>
      <c r="E32" s="57"/>
      <c r="H32" s="162"/>
      <c r="I32" s="162"/>
      <c r="J32" s="162"/>
      <c r="K32" s="222"/>
      <c r="L32" s="152"/>
      <c r="M32" s="162"/>
      <c r="N32" s="159"/>
      <c r="O32" s="110"/>
      <c r="P32" s="250"/>
      <c r="Q32" s="110"/>
    </row>
    <row r="33" spans="2:17" ht="21.75" customHeight="1">
      <c r="B33"/>
      <c r="C33"/>
      <c r="Q33" s="189" t="s">
        <v>29</v>
      </c>
    </row>
    <row r="34" spans="2:17" ht="21.75" customHeight="1" thickBot="1">
      <c r="B34"/>
      <c r="C34"/>
      <c r="D34" s="104"/>
      <c r="E34" s="55"/>
      <c r="F34" s="55"/>
      <c r="G34" s="55"/>
      <c r="K34" s="220" t="s">
        <v>30</v>
      </c>
      <c r="L34" s="53"/>
      <c r="Q34" s="105" t="s">
        <v>31</v>
      </c>
    </row>
    <row r="35" spans="2:17" ht="21.75" customHeight="1">
      <c r="B35"/>
      <c r="C35"/>
      <c r="D35" s="81"/>
      <c r="K35" s="221" t="str">
        <f>Year1!K36</f>
        <v>Consultants</v>
      </c>
      <c r="O35" s="82">
        <f>IF(ISNUMBER(Q35),Q35-P35,)</f>
        <v>0</v>
      </c>
      <c r="P35" s="248"/>
      <c r="Q35" s="82"/>
    </row>
    <row r="36" spans="2:17" ht="21.75" customHeight="1">
      <c r="B36"/>
      <c r="C36"/>
      <c r="D36" s="81"/>
      <c r="K36" s="221" t="str">
        <f>Year1!K37</f>
        <v>Computer Equipment</v>
      </c>
      <c r="O36" s="82">
        <f>IF(ISNUMBER(Q36),Q36-P36,)</f>
        <v>0</v>
      </c>
      <c r="P36" s="248"/>
      <c r="Q36" s="82"/>
    </row>
    <row r="37" spans="2:17" ht="21.75" customHeight="1">
      <c r="B37"/>
      <c r="C37"/>
      <c r="D37" s="81"/>
      <c r="K37" s="221" t="str">
        <f>Year1!K38</f>
        <v>Domestic Travel</v>
      </c>
      <c r="O37" s="82"/>
      <c r="P37" s="248"/>
      <c r="Q37" s="82"/>
    </row>
    <row r="38" spans="2:17" ht="21.75" customHeight="1">
      <c r="B38"/>
      <c r="C38"/>
      <c r="D38" s="81"/>
      <c r="K38" s="221" t="str">
        <f>Year1!K39</f>
        <v>Foreign Travel</v>
      </c>
      <c r="O38" s="82"/>
      <c r="P38" s="248"/>
      <c r="Q38" s="82"/>
    </row>
    <row r="39" spans="2:17" ht="21.75" customHeight="1">
      <c r="B39"/>
      <c r="C39"/>
      <c r="D39" s="81"/>
      <c r="K39" s="221" t="str">
        <f>Year1!K40</f>
        <v>Other Equipment</v>
      </c>
      <c r="O39" s="82"/>
      <c r="P39" s="248"/>
      <c r="Q39" s="82"/>
    </row>
    <row r="40" spans="2:17" ht="21.75" customHeight="1">
      <c r="B40"/>
      <c r="C40"/>
      <c r="D40" s="81"/>
      <c r="K40" s="221" t="str">
        <f>Year1!K41</f>
        <v>Publication Costs</v>
      </c>
      <c r="O40" s="82"/>
      <c r="P40" s="248"/>
      <c r="Q40" s="82"/>
    </row>
    <row r="41" spans="2:17" ht="21.75" customHeight="1">
      <c r="B41"/>
      <c r="C41"/>
      <c r="D41" s="81"/>
      <c r="K41" s="221" t="str">
        <f>Year1!K42</f>
        <v>Reproduction</v>
      </c>
      <c r="O41" s="82"/>
      <c r="P41" s="248"/>
      <c r="Q41" s="82"/>
    </row>
    <row r="42" spans="2:17" ht="21.75" customHeight="1">
      <c r="B42"/>
      <c r="C42"/>
      <c r="D42" s="81"/>
      <c r="K42" s="221" t="str">
        <f>Year1!K43</f>
        <v>Software</v>
      </c>
      <c r="O42" s="82"/>
      <c r="P42" s="248"/>
      <c r="Q42" s="82"/>
    </row>
    <row r="43" spans="2:17" ht="21.75" customHeight="1">
      <c r="B43"/>
      <c r="C43"/>
      <c r="D43" s="81"/>
      <c r="K43" s="221" t="str">
        <f>Year1!K44</f>
        <v>Student Stipends</v>
      </c>
      <c r="O43" s="82"/>
      <c r="P43" s="248"/>
      <c r="Q43" s="82"/>
    </row>
    <row r="44" spans="2:17" ht="21.75" customHeight="1">
      <c r="B44"/>
      <c r="C44"/>
      <c r="D44" s="81"/>
      <c r="K44" s="221" t="str">
        <f>Year1!K45</f>
        <v>Supplies &amp; Materials</v>
      </c>
      <c r="M44" s="75"/>
      <c r="O44" s="82"/>
      <c r="P44" s="248"/>
      <c r="Q44" s="82"/>
    </row>
    <row r="45" spans="2:17" ht="21.75" customHeight="1">
      <c r="B45"/>
      <c r="C45"/>
      <c r="D45"/>
      <c r="E45"/>
      <c r="F45"/>
      <c r="G45" s="58"/>
      <c r="H45" s="58"/>
      <c r="K45" s="221" t="str">
        <f>Year1!K46</f>
        <v>Other (specify)</v>
      </c>
      <c r="L45" s="83"/>
      <c r="M45" s="62"/>
      <c r="N45" s="62"/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Year1!K47</f>
        <v>Other (specify)</v>
      </c>
      <c r="L46" s="83"/>
      <c r="M46" s="62"/>
      <c r="N46" s="62"/>
      <c r="O46" s="82">
        <f>IF(ISNUMBER(Q46),Q46-P46,)</f>
        <v>0</v>
      </c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Year1!K48</f>
        <v>Subcontracts</v>
      </c>
      <c r="L47" s="83"/>
      <c r="M47" s="62"/>
      <c r="N47" s="62"/>
      <c r="O47" s="82">
        <f>IF(ISNUMBER(Q47),Q47-P47,)</f>
        <v>0</v>
      </c>
      <c r="P47" s="248"/>
      <c r="Q47" s="82"/>
    </row>
    <row r="48" spans="5:17" ht="21.75" customHeight="1">
      <c r="E48" s="58"/>
      <c r="F48" s="58"/>
      <c r="G48" s="58"/>
      <c r="H48" s="58"/>
      <c r="O48" s="73"/>
      <c r="P48" s="244"/>
      <c r="Q48" s="73"/>
    </row>
    <row r="49" spans="2:17" ht="21.75" customHeight="1">
      <c r="B49"/>
      <c r="C49"/>
      <c r="D49"/>
      <c r="E49" s="57"/>
      <c r="F49" s="57"/>
      <c r="K49" s="89" t="s">
        <v>43</v>
      </c>
      <c r="M49" s="51"/>
      <c r="O49" s="84">
        <f>SUM(O35:O47)+O31</f>
        <v>0</v>
      </c>
      <c r="P49" s="249">
        <f>SUM(P35:P47)</f>
        <v>0</v>
      </c>
      <c r="Q49" s="84">
        <f>SUM(Q35:Q47)+Q31</f>
        <v>0</v>
      </c>
    </row>
    <row r="50" spans="2:17" ht="21.75" customHeight="1">
      <c r="B50"/>
      <c r="C50"/>
      <c r="D50"/>
      <c r="E50" s="57"/>
      <c r="F50" s="57"/>
      <c r="L50" s="51"/>
      <c r="M50" s="51"/>
      <c r="O50" s="85"/>
      <c r="P50" s="250"/>
      <c r="Q50" s="85"/>
    </row>
    <row r="51" spans="2:17" ht="21.75" customHeight="1" thickBot="1">
      <c r="B51"/>
      <c r="C51"/>
      <c r="D51"/>
      <c r="E51" s="57"/>
      <c r="F51" s="57"/>
      <c r="K51" s="89" t="s">
        <v>44</v>
      </c>
      <c r="M51" s="51"/>
      <c r="O51" s="86">
        <f>O29+O49</f>
        <v>0</v>
      </c>
      <c r="P51" s="251">
        <f>P29+P49</f>
        <v>0</v>
      </c>
      <c r="Q51" s="86">
        <f>Q29+Q49</f>
        <v>0</v>
      </c>
    </row>
    <row r="52" spans="2:17" ht="21.75" customHeight="1" thickTop="1">
      <c r="B52" s="51"/>
      <c r="D52" s="51"/>
      <c r="E52" s="57"/>
      <c r="F52" s="57"/>
      <c r="G52" s="56" t="s">
        <v>45</v>
      </c>
      <c r="O52" s="85"/>
      <c r="P52" s="250"/>
      <c r="Q52" s="85"/>
    </row>
    <row r="53" spans="2:17" ht="21.75" customHeight="1">
      <c r="B53" s="112" t="s">
        <v>46</v>
      </c>
      <c r="C53" s="113"/>
      <c r="D53" s="81"/>
      <c r="E53" s="57"/>
      <c r="F53" s="57"/>
      <c r="G53" s="87" t="s">
        <v>47</v>
      </c>
      <c r="H53" s="106">
        <f>Q29</f>
        <v>0</v>
      </c>
      <c r="I53" s="89" t="s">
        <v>48</v>
      </c>
      <c r="J53" s="89"/>
      <c r="L53" s="200">
        <v>0.65</v>
      </c>
      <c r="M53" s="107"/>
      <c r="O53" s="108">
        <f>Q53-P53</f>
        <v>0</v>
      </c>
      <c r="P53" s="257">
        <f>$L53*P29</f>
        <v>0</v>
      </c>
      <c r="Q53" s="77">
        <f>H53*L53</f>
        <v>0</v>
      </c>
    </row>
    <row r="54" spans="2:17" ht="21.75" customHeight="1">
      <c r="B54" s="51"/>
      <c r="D54" s="51"/>
      <c r="O54" s="85"/>
      <c r="P54" s="250"/>
      <c r="Q54" s="85"/>
    </row>
    <row r="55" spans="2:17" ht="21.75" customHeight="1" thickBot="1">
      <c r="B55"/>
      <c r="C55"/>
      <c r="D55"/>
      <c r="K55" s="89" t="s">
        <v>49</v>
      </c>
      <c r="M55" s="51"/>
      <c r="O55" s="86">
        <f>SUM(O53:O53)</f>
        <v>0</v>
      </c>
      <c r="P55" s="251">
        <f>SUM(P53:P53)</f>
        <v>0</v>
      </c>
      <c r="Q55" s="86">
        <f>SUM(Q53:Q53)</f>
        <v>0</v>
      </c>
    </row>
    <row r="56" spans="2:17" ht="21.75" customHeight="1" thickBot="1" thickTop="1">
      <c r="B56"/>
      <c r="C56"/>
      <c r="D56"/>
      <c r="K56" s="89"/>
      <c r="M56" s="51"/>
      <c r="O56" s="85"/>
      <c r="P56" s="250"/>
      <c r="Q56" s="85"/>
    </row>
    <row r="57" spans="2:17" ht="21.75" customHeight="1" thickBot="1">
      <c r="B57"/>
      <c r="C57"/>
      <c r="D57"/>
      <c r="E57" s="57"/>
      <c r="F57" s="57"/>
      <c r="K57" s="89" t="s">
        <v>50</v>
      </c>
      <c r="M57" s="51"/>
      <c r="O57" s="109">
        <f>O51+O55</f>
        <v>0</v>
      </c>
      <c r="P57" s="254">
        <f>P51+P55</f>
        <v>0</v>
      </c>
      <c r="Q57" s="109">
        <f>Q51+Q55</f>
        <v>0</v>
      </c>
    </row>
    <row r="59" spans="2:15" ht="21.75" customHeight="1">
      <c r="B59" s="51" t="s">
        <v>51</v>
      </c>
      <c r="D59" s="51" t="s">
        <v>52</v>
      </c>
      <c r="E59" s="55"/>
      <c r="F59" s="55"/>
      <c r="G59" s="58"/>
      <c r="H59" s="58"/>
      <c r="N59" s="58"/>
      <c r="O59" s="58"/>
    </row>
    <row r="60" spans="3:15" ht="21.75" customHeight="1">
      <c r="C60" s="57"/>
      <c r="D60" s="57"/>
      <c r="E60" s="55"/>
      <c r="F60" s="55"/>
      <c r="G60" s="58"/>
      <c r="H60" s="58"/>
      <c r="N60" s="58"/>
      <c r="O60" s="58"/>
    </row>
    <row r="61" spans="3:15" ht="21.75" customHeight="1">
      <c r="C61" s="57"/>
      <c r="D61" s="51" t="s">
        <v>53</v>
      </c>
      <c r="E61" s="55"/>
      <c r="F61" s="55"/>
      <c r="G61" s="58"/>
      <c r="H61" s="58"/>
      <c r="N61" s="58"/>
      <c r="O61" s="58"/>
    </row>
    <row r="68" ht="21.75" customHeight="1">
      <c r="O68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49" r:id="rId4"/>
  <headerFooter alignWithMargins="0">
    <oddHeader>&amp;C&amp;"Arial,Bold"&amp;12Budget Worksheet</oddHeader>
    <oddFooter>&amp;C&amp;A</oddFooter>
  </headerFooter>
  <ignoredErrors>
    <ignoredError sqref="P49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showZeros="0" zoomScale="75" zoomScaleNormal="75" zoomScalePageLayoutView="0" workbookViewId="0" topLeftCell="A37">
      <selection activeCell="B12" sqref="B12:B21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17.28125" style="52" bestFit="1" customWidth="1"/>
    <col min="8" max="8" width="13.28125" style="52" customWidth="1"/>
    <col min="9" max="9" width="11.421875" style="52" customWidth="1"/>
    <col min="10" max="10" width="13.8515625" style="52" customWidth="1"/>
    <col min="11" max="11" width="0.562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59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25"/>
      <c r="D5" s="282">
        <v>44805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82">
        <v>45168</v>
      </c>
      <c r="P5" s="260"/>
      <c r="Q5" s="228"/>
    </row>
    <row r="6" ht="21.75" customHeight="1">
      <c r="P6" s="292" t="s">
        <v>114</v>
      </c>
    </row>
    <row r="7" ht="21.75" customHeight="1" thickBot="1">
      <c r="P7" s="293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124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3:21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119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  <c r="U9" s="202"/>
    </row>
    <row r="10" spans="2:21" ht="21.75" customHeight="1" thickBot="1" thickTop="1">
      <c r="B10" s="53" t="s">
        <v>117</v>
      </c>
      <c r="C10" s="204"/>
      <c r="D10" s="210" t="s">
        <v>125</v>
      </c>
      <c r="E10" s="205"/>
      <c r="F10" s="57"/>
      <c r="U10" s="203"/>
    </row>
    <row r="11" spans="3:21" ht="21.75" customHeight="1">
      <c r="C11" s="57"/>
      <c r="D11" s="207"/>
      <c r="E11" s="57"/>
      <c r="F11" s="57"/>
      <c r="U11" s="202"/>
    </row>
    <row r="12" spans="2:21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215">
        <f aca="true" t="shared" si="0" ref="K12:K21">IF(G12&gt;=0&lt;=28.6%,3,((G12/28.6%)*3))</f>
        <v>0</v>
      </c>
      <c r="L12" s="160"/>
      <c r="M12" s="66">
        <f aca="true" t="shared" si="1" ref="M12:M21">(F12/9)*L12</f>
        <v>0</v>
      </c>
      <c r="O12" s="82">
        <f>IF(ISNUMBER(Q12),Q12-P12,)</f>
        <v>0</v>
      </c>
      <c r="P12" s="263"/>
      <c r="Q12" s="82">
        <f aca="true" t="shared" si="2" ref="Q12:Q21">IF(SUM(H12:M12)&gt;0,SUM(H12:J12)+M12,)</f>
        <v>0</v>
      </c>
      <c r="U12" s="203"/>
    </row>
    <row r="13" spans="2:21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215">
        <f t="shared" si="0"/>
        <v>0</v>
      </c>
      <c r="L13" s="66"/>
      <c r="M13" s="66">
        <f t="shared" si="1"/>
        <v>0</v>
      </c>
      <c r="O13" s="82">
        <f aca="true" t="shared" si="3" ref="O13:O21">IF(ISNUMBER(Q13),Q13-P13,)</f>
        <v>0</v>
      </c>
      <c r="P13" s="263"/>
      <c r="Q13" s="82">
        <f t="shared" si="2"/>
        <v>0</v>
      </c>
      <c r="U13" s="202"/>
    </row>
    <row r="14" spans="2:21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215">
        <f t="shared" si="0"/>
        <v>0</v>
      </c>
      <c r="L14" s="66"/>
      <c r="M14" s="66">
        <f t="shared" si="1"/>
        <v>0</v>
      </c>
      <c r="O14" s="82">
        <f t="shared" si="3"/>
        <v>0</v>
      </c>
      <c r="P14" s="263"/>
      <c r="Q14" s="82">
        <f t="shared" si="2"/>
        <v>0</v>
      </c>
      <c r="U14" s="203"/>
    </row>
    <row r="15" spans="2:17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215">
        <f t="shared" si="0"/>
        <v>0</v>
      </c>
      <c r="L15" s="66"/>
      <c r="M15" s="66">
        <f t="shared" si="1"/>
        <v>0</v>
      </c>
      <c r="O15" s="82">
        <f t="shared" si="3"/>
        <v>0</v>
      </c>
      <c r="P15" s="263"/>
      <c r="Q15" s="82">
        <f t="shared" si="2"/>
        <v>0</v>
      </c>
    </row>
    <row r="16" spans="2:17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215">
        <f t="shared" si="0"/>
        <v>0</v>
      </c>
      <c r="L16" s="66"/>
      <c r="M16" s="66">
        <f t="shared" si="1"/>
        <v>0</v>
      </c>
      <c r="O16" s="82">
        <f t="shared" si="3"/>
        <v>0</v>
      </c>
      <c r="P16" s="263"/>
      <c r="Q16" s="82">
        <f t="shared" si="2"/>
        <v>0</v>
      </c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215">
        <f t="shared" si="0"/>
        <v>0</v>
      </c>
      <c r="L17" s="66"/>
      <c r="M17" s="66">
        <f t="shared" si="1"/>
        <v>0</v>
      </c>
      <c r="O17" s="82">
        <f t="shared" si="3"/>
        <v>0</v>
      </c>
      <c r="P17" s="263"/>
      <c r="Q17" s="82">
        <f t="shared" si="2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215">
        <f t="shared" si="0"/>
        <v>0</v>
      </c>
      <c r="L18" s="66"/>
      <c r="M18" s="66">
        <f t="shared" si="1"/>
        <v>0</v>
      </c>
      <c r="O18" s="82">
        <f t="shared" si="3"/>
        <v>0</v>
      </c>
      <c r="P18" s="263"/>
      <c r="Q18" s="82">
        <f t="shared" si="2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K19" s="215">
        <f t="shared" si="0"/>
        <v>0</v>
      </c>
      <c r="L19" s="66"/>
      <c r="M19" s="66">
        <f t="shared" si="1"/>
        <v>0</v>
      </c>
      <c r="O19" s="82">
        <f t="shared" si="3"/>
        <v>0</v>
      </c>
      <c r="P19" s="263"/>
      <c r="Q19" s="82">
        <f t="shared" si="2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215">
        <f t="shared" si="0"/>
        <v>0</v>
      </c>
      <c r="L20" s="66"/>
      <c r="M20" s="66">
        <f t="shared" si="1"/>
        <v>0</v>
      </c>
      <c r="O20" s="82">
        <f t="shared" si="3"/>
        <v>0</v>
      </c>
      <c r="P20" s="263"/>
      <c r="Q20" s="82">
        <f t="shared" si="2"/>
        <v>0</v>
      </c>
    </row>
    <row r="21" spans="2:17" ht="21.75" customHeight="1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215">
        <f t="shared" si="0"/>
        <v>0</v>
      </c>
      <c r="L21" s="66"/>
      <c r="M21" s="66">
        <f t="shared" si="1"/>
        <v>0</v>
      </c>
      <c r="O21" s="82">
        <f t="shared" si="3"/>
        <v>0</v>
      </c>
      <c r="P21" s="264"/>
      <c r="Q21" s="82">
        <f t="shared" si="2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17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53">
        <f>FringeFull</f>
        <v>0.38</v>
      </c>
      <c r="I25" s="153">
        <f>FringePTB</f>
        <v>0.09</v>
      </c>
      <c r="J25" s="153">
        <f>FringeRT</f>
        <v>0.51</v>
      </c>
      <c r="K25" s="216"/>
      <c r="L25" s="154"/>
      <c r="M25" s="153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1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76">
        <f>Q31-P31</f>
        <v>0</v>
      </c>
      <c r="P31" s="273">
        <f>MTAtax*P23</f>
        <v>0</v>
      </c>
      <c r="Q31" s="77">
        <f>SUM(H31:K31)</f>
        <v>0</v>
      </c>
    </row>
    <row r="33" spans="2:17" ht="21.75" customHeight="1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75" customHeight="1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75" customHeight="1">
      <c r="B37"/>
      <c r="C37"/>
      <c r="D37" s="81"/>
      <c r="K37" s="221" t="str">
        <f>Year1!K37</f>
        <v>Computer Equipment</v>
      </c>
      <c r="O37" s="82">
        <f>IF(ISNUMBER(Q37),Q37-P37,)</f>
        <v>0</v>
      </c>
      <c r="P37" s="263"/>
      <c r="Q37" s="82"/>
    </row>
    <row r="38" spans="2:17" ht="21.75" customHeight="1">
      <c r="B38"/>
      <c r="C38"/>
      <c r="D38" s="81"/>
      <c r="K38" s="221" t="str">
        <f>Year1!K38</f>
        <v>Domestic Travel</v>
      </c>
      <c r="O38" s="82"/>
      <c r="P38" s="248"/>
      <c r="Q38" s="82"/>
    </row>
    <row r="39" spans="2:17" ht="21.75" customHeight="1">
      <c r="B39"/>
      <c r="C39"/>
      <c r="D39" s="81"/>
      <c r="K39" s="221" t="str">
        <f>Year1!K39</f>
        <v>Foreign Travel</v>
      </c>
      <c r="O39" s="82">
        <f aca="true" t="shared" si="4" ref="O39:O44">IF(ISNUMBER(Q39),Q39-P39,)</f>
        <v>0</v>
      </c>
      <c r="P39" s="248"/>
      <c r="Q39" s="82"/>
    </row>
    <row r="40" spans="2:17" ht="21.75" customHeight="1">
      <c r="B40"/>
      <c r="C40"/>
      <c r="D40" s="81"/>
      <c r="K40" s="221" t="str">
        <f>Year1!K40</f>
        <v>Other Equipment</v>
      </c>
      <c r="O40" s="82">
        <f t="shared" si="4"/>
        <v>0</v>
      </c>
      <c r="P40" s="248"/>
      <c r="Q40" s="82"/>
    </row>
    <row r="41" spans="2:17" ht="21.75" customHeight="1">
      <c r="B41"/>
      <c r="C41"/>
      <c r="D41" s="81"/>
      <c r="K41" s="221" t="str">
        <f>Year1!K41</f>
        <v>Publication Costs</v>
      </c>
      <c r="O41" s="82">
        <f t="shared" si="4"/>
        <v>0</v>
      </c>
      <c r="P41" s="248"/>
      <c r="Q41" s="82"/>
    </row>
    <row r="42" spans="2:17" ht="21.75" customHeight="1">
      <c r="B42"/>
      <c r="C42"/>
      <c r="D42" s="81"/>
      <c r="K42" s="221" t="str">
        <f>Year1!K42</f>
        <v>Reproduction</v>
      </c>
      <c r="O42" s="82">
        <f t="shared" si="4"/>
        <v>0</v>
      </c>
      <c r="P42" s="248"/>
      <c r="Q42" s="82"/>
    </row>
    <row r="43" spans="2:17" ht="21.75" customHeight="1">
      <c r="B43"/>
      <c r="C43"/>
      <c r="D43" s="81"/>
      <c r="K43" s="221" t="str">
        <f>Year1!K43</f>
        <v>Software</v>
      </c>
      <c r="O43" s="82">
        <f t="shared" si="4"/>
        <v>0</v>
      </c>
      <c r="P43" s="248"/>
      <c r="Q43" s="82"/>
    </row>
    <row r="44" spans="2:17" ht="21.75" customHeight="1">
      <c r="B44"/>
      <c r="C44"/>
      <c r="D44" s="81"/>
      <c r="K44" s="221" t="str">
        <f>Year1!K44</f>
        <v>Student Stipends</v>
      </c>
      <c r="O44" s="82">
        <f t="shared" si="4"/>
        <v>0</v>
      </c>
      <c r="P44" s="248"/>
      <c r="Q44" s="82"/>
    </row>
    <row r="45" spans="2:17" ht="21.75" customHeight="1">
      <c r="B45"/>
      <c r="C45"/>
      <c r="D45" s="81"/>
      <c r="K45" s="221" t="str">
        <f>Year1!K45</f>
        <v>Supplies &amp; Materials</v>
      </c>
      <c r="M45" s="75"/>
      <c r="O45" s="82"/>
      <c r="P45" s="248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4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>IF(ISNUMBER(Q47),Q47-P47,)</f>
        <v>0</v>
      </c>
      <c r="P47" s="248"/>
      <c r="Q47" s="82"/>
    </row>
    <row r="48" spans="2:17" ht="21.75" customHeight="1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>IF(ISNUMBER(Q48),Q48-P48,)</f>
        <v>0</v>
      </c>
      <c r="P48" s="248"/>
      <c r="Q48" s="82"/>
    </row>
    <row r="49" spans="5:17" ht="21.75" customHeight="1">
      <c r="E49" s="58"/>
      <c r="F49" s="58"/>
      <c r="G49" s="58"/>
      <c r="H49" s="58"/>
      <c r="O49" s="73"/>
      <c r="P49" s="265"/>
      <c r="Q49" s="73"/>
    </row>
    <row r="50" spans="2:17" ht="21.75" customHeight="1">
      <c r="B50"/>
      <c r="C50"/>
      <c r="D50"/>
      <c r="E50" s="57"/>
      <c r="F50" s="57"/>
      <c r="K50" s="89" t="s">
        <v>43</v>
      </c>
      <c r="M50" s="51"/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75" customHeight="1">
      <c r="B51"/>
      <c r="C51"/>
      <c r="D51"/>
      <c r="E51" s="57"/>
      <c r="F51" s="57"/>
      <c r="L51" s="51"/>
      <c r="M51" s="51"/>
      <c r="O51" s="85"/>
      <c r="P51" s="269"/>
      <c r="Q51" s="85"/>
    </row>
    <row r="52" spans="2:17" ht="21.75" customHeight="1" thickBot="1">
      <c r="B52"/>
      <c r="C52"/>
      <c r="D52"/>
      <c r="E52" s="57"/>
      <c r="F52" s="57"/>
      <c r="K52" s="89" t="s">
        <v>44</v>
      </c>
      <c r="M52" s="51"/>
      <c r="O52" s="86">
        <f>O29+O50</f>
        <v>0</v>
      </c>
      <c r="P52" s="270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0.65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75" customHeight="1">
      <c r="B55" s="51"/>
      <c r="D55" s="51"/>
      <c r="O55" s="85"/>
      <c r="P55" s="269"/>
      <c r="Q55" s="85"/>
    </row>
    <row r="56" spans="2:17" ht="21.75" customHeight="1" thickBot="1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75" customHeight="1" thickBot="1" thickTop="1">
      <c r="B57"/>
      <c r="C57"/>
      <c r="D57"/>
      <c r="K57" s="89"/>
      <c r="M57" s="51"/>
      <c r="O57" s="85"/>
      <c r="P57" s="269"/>
      <c r="Q57" s="85"/>
    </row>
    <row r="58" spans="2:17" ht="21.75" customHeight="1" thickBot="1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53" r:id="rId4"/>
  <headerFooter alignWithMargins="0">
    <oddHeader>&amp;C&amp;"Arial,Bold"&amp;12Budget Worksheet</oddHeader>
    <oddFooter>&amp;C&amp;A</oddFooter>
  </headerFooter>
  <ignoredErrors>
    <ignoredError sqref="P50" 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showGridLines="0" showZeros="0" zoomScale="75" zoomScaleNormal="75" zoomScalePageLayoutView="0" workbookViewId="0" topLeftCell="A34">
      <selection activeCell="F17" sqref="F17"/>
    </sheetView>
  </sheetViews>
  <sheetFormatPr defaultColWidth="9.140625" defaultRowHeight="21.75" customHeight="1"/>
  <cols>
    <col min="1" max="1" width="2.281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421875" style="52" customWidth="1"/>
    <col min="8" max="8" width="13.28125" style="52" customWidth="1"/>
    <col min="9" max="9" width="11.421875" style="52" customWidth="1"/>
    <col min="10" max="10" width="13.8515625" style="52" customWidth="1"/>
    <col min="11" max="11" width="0.42578125" style="211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52" customWidth="1"/>
    <col min="16" max="16" width="13.8515625" style="259" customWidth="1"/>
    <col min="17" max="17" width="14.7109375" style="52" customWidth="1"/>
    <col min="18" max="16384" width="9.140625" style="52" customWidth="1"/>
  </cols>
  <sheetData>
    <row r="1" spans="1:17" ht="21.75" customHeight="1" thickBot="1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17" ht="21.75" customHeight="1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17" ht="21.75" customHeight="1" thickBot="1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17" ht="21.75" customHeight="1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17" ht="21.75" customHeight="1" thickBot="1">
      <c r="A5" s="225"/>
      <c r="B5" s="226" t="s">
        <v>4</v>
      </c>
      <c r="C5" s="225"/>
      <c r="D5" s="282">
        <v>45170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82">
        <v>45534</v>
      </c>
      <c r="P5" s="260"/>
      <c r="Q5" s="228"/>
    </row>
    <row r="6" ht="21.75" customHeight="1">
      <c r="P6" s="292" t="s">
        <v>114</v>
      </c>
    </row>
    <row r="7" ht="21.75" customHeight="1" thickBot="1">
      <c r="P7" s="293"/>
    </row>
    <row r="8" spans="2:17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124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3:21" ht="30.7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119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  <c r="U9" s="202"/>
    </row>
    <row r="10" spans="2:21" ht="21.75" customHeight="1" thickBot="1" thickTop="1">
      <c r="B10" s="53" t="s">
        <v>117</v>
      </c>
      <c r="C10" s="204"/>
      <c r="D10" s="210" t="s">
        <v>125</v>
      </c>
      <c r="E10" s="205"/>
      <c r="F10" s="57"/>
      <c r="U10" s="203"/>
    </row>
    <row r="11" spans="3:21" ht="21.75" customHeight="1">
      <c r="C11" s="57"/>
      <c r="D11" s="207"/>
      <c r="E11" s="57"/>
      <c r="F11" s="57"/>
      <c r="U11" s="202"/>
    </row>
    <row r="12" spans="2:21" ht="21.75" customHeight="1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215">
        <f aca="true" t="shared" si="0" ref="K12:K21">IF(G12&gt;=0&lt;=28.6%,3,((G12/28.6%)*3))</f>
        <v>0</v>
      </c>
      <c r="L12" s="66"/>
      <c r="M12" s="66">
        <f aca="true" t="shared" si="1" ref="M12:M21">(F12/9)*L12</f>
        <v>0</v>
      </c>
      <c r="O12" s="82">
        <f>IF(ISNUMBER(Q12),Q12-P12,)</f>
        <v>0</v>
      </c>
      <c r="P12" s="263"/>
      <c r="Q12" s="82">
        <f>IF(SUM(H12:M12)&gt;0,SUM(G12:J12)+M12,)</f>
        <v>0</v>
      </c>
      <c r="U12" s="203"/>
    </row>
    <row r="13" spans="2:21" ht="21.75" customHeight="1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215">
        <f t="shared" si="0"/>
        <v>0</v>
      </c>
      <c r="L13" s="66"/>
      <c r="M13" s="66">
        <f t="shared" si="1"/>
        <v>0</v>
      </c>
      <c r="O13" s="82">
        <f aca="true" t="shared" si="2" ref="O13:O21">IF(ISNUMBER(Q13),Q13-P13,)</f>
        <v>0</v>
      </c>
      <c r="P13" s="263"/>
      <c r="Q13" s="82">
        <f aca="true" t="shared" si="3" ref="Q13:Q21">IF(SUM(H13:M13)&gt;0,SUM(H13:J13)+M13,)</f>
        <v>0</v>
      </c>
      <c r="U13" s="202"/>
    </row>
    <row r="14" spans="2:21" ht="21.75" customHeight="1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215">
        <f t="shared" si="0"/>
        <v>0</v>
      </c>
      <c r="L14" s="66"/>
      <c r="M14" s="66">
        <f t="shared" si="1"/>
        <v>0</v>
      </c>
      <c r="O14" s="82">
        <f t="shared" si="2"/>
        <v>0</v>
      </c>
      <c r="P14" s="263"/>
      <c r="Q14" s="82">
        <f t="shared" si="3"/>
        <v>0</v>
      </c>
      <c r="U14" s="203"/>
    </row>
    <row r="15" spans="2:17" ht="21.75" customHeight="1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215">
        <f t="shared" si="0"/>
        <v>0</v>
      </c>
      <c r="L15" s="66"/>
      <c r="M15" s="66">
        <f t="shared" si="1"/>
        <v>0</v>
      </c>
      <c r="O15" s="82">
        <f t="shared" si="2"/>
        <v>0</v>
      </c>
      <c r="P15" s="263"/>
      <c r="Q15" s="82">
        <f t="shared" si="3"/>
        <v>0</v>
      </c>
    </row>
    <row r="16" spans="2:17" ht="21.75" customHeight="1">
      <c r="B16" s="62">
        <v>5</v>
      </c>
      <c r="C16" s="63"/>
      <c r="D16" s="206"/>
      <c r="E16" s="64"/>
      <c r="F16" s="67"/>
      <c r="G16" s="129"/>
      <c r="H16" s="66"/>
      <c r="I16" s="66"/>
      <c r="J16" s="66"/>
      <c r="K16" s="215">
        <f t="shared" si="0"/>
        <v>0</v>
      </c>
      <c r="L16" s="66"/>
      <c r="M16" s="66">
        <f t="shared" si="1"/>
        <v>0</v>
      </c>
      <c r="O16" s="82">
        <f t="shared" si="2"/>
        <v>0</v>
      </c>
      <c r="P16" s="263"/>
      <c r="Q16" s="82">
        <f t="shared" si="3"/>
        <v>0</v>
      </c>
    </row>
    <row r="17" spans="2:17" ht="21.75" customHeight="1">
      <c r="B17" s="62">
        <v>6</v>
      </c>
      <c r="C17" s="63"/>
      <c r="D17" s="206"/>
      <c r="E17" s="64"/>
      <c r="F17" s="67"/>
      <c r="G17" s="129"/>
      <c r="H17" s="66"/>
      <c r="I17" s="66"/>
      <c r="J17" s="66"/>
      <c r="K17" s="215">
        <f t="shared" si="0"/>
        <v>0</v>
      </c>
      <c r="L17" s="66"/>
      <c r="M17" s="66">
        <f t="shared" si="1"/>
        <v>0</v>
      </c>
      <c r="O17" s="82">
        <f t="shared" si="2"/>
        <v>0</v>
      </c>
      <c r="P17" s="263"/>
      <c r="Q17" s="82">
        <f t="shared" si="3"/>
        <v>0</v>
      </c>
    </row>
    <row r="18" spans="2:17" ht="21.75" customHeight="1">
      <c r="B18" s="62">
        <v>7</v>
      </c>
      <c r="C18" s="63"/>
      <c r="D18" s="206"/>
      <c r="E18" s="64"/>
      <c r="F18" s="67"/>
      <c r="G18" s="129"/>
      <c r="H18" s="66"/>
      <c r="I18" s="66"/>
      <c r="J18" s="66"/>
      <c r="K18" s="215">
        <f t="shared" si="0"/>
        <v>0</v>
      </c>
      <c r="L18" s="66"/>
      <c r="M18" s="66">
        <f t="shared" si="1"/>
        <v>0</v>
      </c>
      <c r="O18" s="82">
        <f t="shared" si="2"/>
        <v>0</v>
      </c>
      <c r="P18" s="263"/>
      <c r="Q18" s="82">
        <f t="shared" si="3"/>
        <v>0</v>
      </c>
    </row>
    <row r="19" spans="2:17" ht="21.75" customHeight="1">
      <c r="B19" s="62">
        <v>8</v>
      </c>
      <c r="C19" s="63"/>
      <c r="D19" s="206"/>
      <c r="E19" s="64"/>
      <c r="F19" s="67"/>
      <c r="G19" s="129"/>
      <c r="H19" s="66"/>
      <c r="I19" s="66"/>
      <c r="J19" s="66"/>
      <c r="K19" s="215">
        <f t="shared" si="0"/>
        <v>0</v>
      </c>
      <c r="L19" s="66"/>
      <c r="M19" s="66">
        <f t="shared" si="1"/>
        <v>0</v>
      </c>
      <c r="O19" s="82">
        <f t="shared" si="2"/>
        <v>0</v>
      </c>
      <c r="P19" s="263"/>
      <c r="Q19" s="82">
        <f t="shared" si="3"/>
        <v>0</v>
      </c>
    </row>
    <row r="20" spans="2:17" ht="21.75" customHeight="1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215">
        <f t="shared" si="0"/>
        <v>0</v>
      </c>
      <c r="L20" s="66"/>
      <c r="M20" s="66">
        <f t="shared" si="1"/>
        <v>0</v>
      </c>
      <c r="O20" s="82">
        <f t="shared" si="2"/>
        <v>0</v>
      </c>
      <c r="P20" s="263"/>
      <c r="Q20" s="82">
        <f t="shared" si="3"/>
        <v>0</v>
      </c>
    </row>
    <row r="21" spans="2:17" ht="21.75" customHeight="1">
      <c r="B21" s="62">
        <v>10</v>
      </c>
      <c r="C21" s="63"/>
      <c r="D21" s="63"/>
      <c r="E21" s="64"/>
      <c r="F21" s="67"/>
      <c r="G21" s="129"/>
      <c r="H21" s="66"/>
      <c r="I21" s="97"/>
      <c r="J21" s="66"/>
      <c r="K21" s="215">
        <f t="shared" si="0"/>
        <v>0</v>
      </c>
      <c r="L21" s="66"/>
      <c r="M21" s="66">
        <f t="shared" si="1"/>
        <v>0</v>
      </c>
      <c r="O21" s="82">
        <f t="shared" si="2"/>
        <v>0</v>
      </c>
      <c r="P21" s="264"/>
      <c r="Q21" s="82">
        <f t="shared" si="3"/>
        <v>0</v>
      </c>
    </row>
    <row r="22" spans="6:17" ht="21.75" customHeight="1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23" ht="21.75" customHeight="1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  <c r="W23" s="211"/>
    </row>
    <row r="24" spans="3:15" ht="21.75" customHeight="1">
      <c r="C24" s="57"/>
      <c r="D24" s="57"/>
      <c r="E24" s="57"/>
      <c r="L24" s="94"/>
      <c r="O24" s="100"/>
    </row>
    <row r="25" spans="2:13" ht="21.75" customHeight="1">
      <c r="B25" s="57" t="s">
        <v>24</v>
      </c>
      <c r="D25" s="57"/>
      <c r="E25" s="57"/>
      <c r="F25" s="57"/>
      <c r="H25" s="153">
        <f>FringeFull</f>
        <v>0.38</v>
      </c>
      <c r="I25" s="153">
        <f>FringePTB</f>
        <v>0.09</v>
      </c>
      <c r="J25" s="153">
        <f>FringeRT</f>
        <v>0.51</v>
      </c>
      <c r="K25" s="216"/>
      <c r="L25" s="154"/>
      <c r="M25" s="153">
        <f>FringeSummer</f>
        <v>0.267</v>
      </c>
    </row>
    <row r="26" spans="2:12" ht="21.75" customHeight="1">
      <c r="B26" s="57"/>
      <c r="D26" s="57"/>
      <c r="E26" s="57"/>
      <c r="L26" s="94"/>
    </row>
    <row r="27" spans="2:17" ht="21.75" customHeight="1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4" ht="21.75" customHeight="1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75" customHeight="1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7" ht="21.75" customHeight="1">
      <c r="B31" s="57" t="s">
        <v>100</v>
      </c>
      <c r="D31" s="57"/>
      <c r="E31" s="57"/>
      <c r="H31" s="193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76">
        <f>Q31-P31</f>
        <v>0</v>
      </c>
      <c r="P31" s="273">
        <f>MTAtax*P23</f>
        <v>0</v>
      </c>
      <c r="Q31" s="77">
        <f>SUM(H31:K31)</f>
        <v>0</v>
      </c>
    </row>
    <row r="33" spans="2:17" ht="21.75" customHeight="1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75" customHeight="1">
      <c r="B34"/>
      <c r="C34"/>
      <c r="Q34" s="103" t="s">
        <v>29</v>
      </c>
    </row>
    <row r="35" spans="2:17" ht="21.75" customHeight="1" thickBot="1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75" customHeight="1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75" customHeight="1">
      <c r="B37"/>
      <c r="C37"/>
      <c r="D37" s="81"/>
      <c r="K37" s="221" t="str">
        <f>Year1!K37</f>
        <v>Computer Equipment</v>
      </c>
      <c r="O37" s="82">
        <f aca="true" t="shared" si="4" ref="O37:O48">IF(ISNUMBER(Q37),Q37-P37,)</f>
        <v>0</v>
      </c>
      <c r="P37" s="263"/>
      <c r="Q37" s="82"/>
    </row>
    <row r="38" spans="2:17" ht="21.75" customHeight="1">
      <c r="B38"/>
      <c r="C38"/>
      <c r="D38" s="81"/>
      <c r="K38" s="221" t="str">
        <f>Year1!K38</f>
        <v>Domestic Travel</v>
      </c>
      <c r="O38" s="82"/>
      <c r="P38" s="263"/>
      <c r="Q38" s="82"/>
    </row>
    <row r="39" spans="2:17" ht="21.75" customHeight="1">
      <c r="B39"/>
      <c r="C39"/>
      <c r="D39" s="81"/>
      <c r="K39" s="221" t="str">
        <f>Year1!K39</f>
        <v>Foreign Travel</v>
      </c>
      <c r="O39" s="82">
        <f t="shared" si="4"/>
        <v>0</v>
      </c>
      <c r="P39" s="263"/>
      <c r="Q39" s="82"/>
    </row>
    <row r="40" spans="2:17" ht="21.75" customHeight="1">
      <c r="B40"/>
      <c r="C40"/>
      <c r="D40" s="81"/>
      <c r="K40" s="221" t="str">
        <f>Year1!K40</f>
        <v>Other Equipment</v>
      </c>
      <c r="O40" s="82">
        <f t="shared" si="4"/>
        <v>0</v>
      </c>
      <c r="P40" s="263"/>
      <c r="Q40" s="82"/>
    </row>
    <row r="41" spans="2:17" ht="21.75" customHeight="1">
      <c r="B41"/>
      <c r="C41"/>
      <c r="D41" s="81"/>
      <c r="K41" s="221" t="str">
        <f>Year1!K41</f>
        <v>Publication Costs</v>
      </c>
      <c r="O41" s="82">
        <f t="shared" si="4"/>
        <v>0</v>
      </c>
      <c r="P41" s="263"/>
      <c r="Q41" s="82"/>
    </row>
    <row r="42" spans="2:17" ht="21.75" customHeight="1">
      <c r="B42"/>
      <c r="C42"/>
      <c r="D42" s="81"/>
      <c r="K42" s="221" t="str">
        <f>Year1!K42</f>
        <v>Reproduction</v>
      </c>
      <c r="O42" s="82">
        <f t="shared" si="4"/>
        <v>0</v>
      </c>
      <c r="P42" s="263"/>
      <c r="Q42" s="82"/>
    </row>
    <row r="43" spans="2:17" ht="21.75" customHeight="1">
      <c r="B43"/>
      <c r="C43"/>
      <c r="D43" s="81"/>
      <c r="K43" s="221" t="str">
        <f>Year1!K43</f>
        <v>Software</v>
      </c>
      <c r="O43" s="82">
        <f t="shared" si="4"/>
        <v>0</v>
      </c>
      <c r="P43" s="263"/>
      <c r="Q43" s="82"/>
    </row>
    <row r="44" spans="2:17" ht="21.75" customHeight="1">
      <c r="B44"/>
      <c r="C44"/>
      <c r="D44" s="81"/>
      <c r="K44" s="221" t="str">
        <f>Year1!K44</f>
        <v>Student Stipends</v>
      </c>
      <c r="O44" s="82">
        <f t="shared" si="4"/>
        <v>0</v>
      </c>
      <c r="P44" s="263"/>
      <c r="Q44" s="82"/>
    </row>
    <row r="45" spans="2:17" ht="21.75" customHeight="1">
      <c r="B45"/>
      <c r="C45"/>
      <c r="D45" s="81"/>
      <c r="K45" s="221" t="str">
        <f>Year1!K45</f>
        <v>Supplies &amp; Materials</v>
      </c>
      <c r="M45" s="75"/>
      <c r="O45" s="82"/>
      <c r="P45" s="263"/>
      <c r="Q45" s="82"/>
    </row>
    <row r="46" spans="2:17" ht="21.75" customHeight="1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68"/>
      <c r="Q46" s="82"/>
    </row>
    <row r="47" spans="2:17" ht="21.75" customHeight="1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 t="shared" si="4"/>
        <v>0</v>
      </c>
      <c r="P47" s="263"/>
      <c r="Q47" s="92"/>
    </row>
    <row r="48" spans="2:17" ht="21.75" customHeight="1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 t="shared" si="4"/>
        <v>0</v>
      </c>
      <c r="P48" s="263"/>
      <c r="Q48" s="92"/>
    </row>
    <row r="49" spans="5:17" ht="21.75" customHeight="1">
      <c r="E49" s="58"/>
      <c r="F49" s="58"/>
      <c r="G49" s="58"/>
      <c r="H49" s="58"/>
      <c r="O49" s="73"/>
      <c r="P49" s="265"/>
      <c r="Q49" s="73"/>
    </row>
    <row r="50" spans="2:17" ht="21.75" customHeight="1">
      <c r="B50"/>
      <c r="C50"/>
      <c r="D50" s="51"/>
      <c r="E50" s="57"/>
      <c r="F50" s="57"/>
      <c r="K50" s="89" t="s">
        <v>43</v>
      </c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75" customHeight="1">
      <c r="B51"/>
      <c r="C51"/>
      <c r="D51" s="51"/>
      <c r="E51" s="57"/>
      <c r="F51" s="57"/>
      <c r="L51" s="51"/>
      <c r="O51" s="85"/>
      <c r="P51" s="269"/>
      <c r="Q51" s="85"/>
    </row>
    <row r="52" spans="2:17" ht="21.75" customHeight="1" thickBot="1">
      <c r="B52"/>
      <c r="C52"/>
      <c r="D52" s="51"/>
      <c r="E52" s="57"/>
      <c r="F52" s="57"/>
      <c r="K52" s="89" t="s">
        <v>44</v>
      </c>
      <c r="O52" s="86">
        <f>O29+O50</f>
        <v>0</v>
      </c>
      <c r="P52" s="270">
        <f>P29+P50</f>
        <v>0</v>
      </c>
      <c r="Q52" s="86">
        <f>Q29+Q50</f>
        <v>0</v>
      </c>
    </row>
    <row r="53" spans="2:17" ht="21.75" customHeight="1" thickTop="1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75" customHeight="1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75" customHeight="1">
      <c r="B55" s="51"/>
      <c r="D55" s="51"/>
      <c r="O55" s="85"/>
      <c r="P55" s="269"/>
      <c r="Q55" s="85"/>
    </row>
    <row r="56" spans="2:17" ht="21.75" customHeight="1" thickBot="1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75" customHeight="1" thickBot="1" thickTop="1">
      <c r="B57"/>
      <c r="C57"/>
      <c r="D57"/>
      <c r="K57" s="89"/>
      <c r="M57" s="51"/>
      <c r="O57" s="85"/>
      <c r="P57" s="269"/>
      <c r="Q57" s="85"/>
    </row>
    <row r="58" spans="2:17" ht="21.75" customHeight="1" thickBot="1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5" ht="21.75" customHeight="1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3:15" ht="21.75" customHeight="1">
      <c r="C61" s="57"/>
      <c r="D61" s="57"/>
      <c r="E61" s="55"/>
      <c r="F61" s="55"/>
      <c r="G61" s="58"/>
      <c r="H61" s="58"/>
      <c r="N61" s="58"/>
      <c r="O61" s="58"/>
    </row>
    <row r="62" spans="3:15" ht="21.75" customHeight="1">
      <c r="C62" s="57"/>
      <c r="D62" s="51" t="s">
        <v>53</v>
      </c>
      <c r="E62" s="55"/>
      <c r="F62" s="55"/>
      <c r="G62" s="58"/>
      <c r="H62" s="58"/>
      <c r="N62" s="58"/>
      <c r="O62" s="58"/>
    </row>
    <row r="69" ht="21.75" customHeight="1">
      <c r="O69" s="95"/>
    </row>
  </sheetData>
  <sheetProtection/>
  <mergeCells count="1">
    <mergeCell ref="P6:P7"/>
  </mergeCells>
  <printOptions/>
  <pageMargins left="0.25" right="0.25" top="0.5" bottom="0.5" header="0.25" footer="0.25"/>
  <pageSetup fitToHeight="1" fitToWidth="1" horizontalDpi="300" verticalDpi="300" orientation="portrait" scale="53" r:id="rId4"/>
  <headerFooter alignWithMargins="0">
    <oddHeader>&amp;C&amp;"Arial,Bold"&amp;12Budget Worksheet</oddHeader>
    <oddFooter>&amp;C&amp;A</oddFooter>
  </headerFooter>
  <ignoredErrors>
    <ignoredError sqref="P50" 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="75" zoomScaleNormal="75" zoomScalePageLayoutView="0" workbookViewId="0" topLeftCell="A31">
      <selection activeCell="F40" sqref="F40"/>
    </sheetView>
  </sheetViews>
  <sheetFormatPr defaultColWidth="9.140625" defaultRowHeight="21.75" customHeight="1"/>
  <cols>
    <col min="1" max="1" width="2.140625" style="52" customWidth="1"/>
    <col min="2" max="2" width="3.57421875" style="52" customWidth="1"/>
    <col min="3" max="3" width="15.28125" style="52" customWidth="1"/>
    <col min="4" max="4" width="14.7109375" style="52" customWidth="1"/>
    <col min="5" max="5" width="4.140625" style="52" customWidth="1"/>
    <col min="6" max="6" width="16.421875" style="52" customWidth="1"/>
    <col min="7" max="7" width="6.57421875" style="52" customWidth="1"/>
    <col min="8" max="8" width="13.28125" style="52" customWidth="1"/>
    <col min="9" max="9" width="11.421875" style="52" customWidth="1"/>
    <col min="10" max="10" width="22.00390625" style="211" bestFit="1" customWidth="1"/>
    <col min="11" max="11" width="10.00390625" style="52" customWidth="1"/>
    <col min="12" max="12" width="13.00390625" style="52" customWidth="1"/>
    <col min="13" max="13" width="11.421875" style="52" customWidth="1"/>
    <col min="14" max="14" width="14.57421875" style="52" customWidth="1"/>
    <col min="15" max="15" width="15.28125" style="259" customWidth="1"/>
    <col min="16" max="16" width="13.8515625" style="52" customWidth="1"/>
    <col min="17" max="17" width="14.7109375" style="52" customWidth="1"/>
    <col min="18" max="21" width="9.140625" style="52" customWidth="1"/>
    <col min="22" max="22" width="0" style="52" hidden="1" customWidth="1"/>
    <col min="23" max="16384" width="9.140625" style="52" customWidth="1"/>
  </cols>
  <sheetData>
    <row r="1" spans="1:16" ht="21.75" customHeight="1" thickBot="1">
      <c r="A1" s="225"/>
      <c r="B1" s="226" t="s">
        <v>0</v>
      </c>
      <c r="C1" s="225"/>
      <c r="D1" s="228" t="s">
        <v>129</v>
      </c>
      <c r="E1" s="228"/>
      <c r="F1" s="228"/>
      <c r="G1" s="232"/>
      <c r="H1" s="230"/>
      <c r="I1" s="230"/>
      <c r="J1" s="225"/>
      <c r="K1" s="225"/>
      <c r="L1" s="225"/>
      <c r="M1" s="231" t="s">
        <v>1</v>
      </c>
      <c r="N1" s="232" t="s">
        <v>131</v>
      </c>
      <c r="O1" s="233"/>
      <c r="P1" s="228"/>
    </row>
    <row r="2" spans="1:16" ht="21.75" customHeight="1">
      <c r="A2" s="225"/>
      <c r="B2" s="225"/>
      <c r="C2" s="225"/>
      <c r="D2" s="230"/>
      <c r="E2" s="225"/>
      <c r="F2" s="230"/>
      <c r="G2" s="225"/>
      <c r="H2" s="230"/>
      <c r="I2" s="230"/>
      <c r="J2" s="225"/>
      <c r="K2" s="225"/>
      <c r="L2" s="225"/>
      <c r="M2" s="231"/>
      <c r="N2" s="225"/>
      <c r="O2" s="225"/>
      <c r="P2" s="230"/>
    </row>
    <row r="3" spans="1:16" ht="21.75" customHeight="1" thickBot="1">
      <c r="A3" s="225"/>
      <c r="B3" s="226" t="s">
        <v>2</v>
      </c>
      <c r="C3" s="225"/>
      <c r="D3" s="228" t="s">
        <v>130</v>
      </c>
      <c r="E3" s="228"/>
      <c r="F3" s="228"/>
      <c r="G3" s="232"/>
      <c r="H3" s="230"/>
      <c r="I3" s="230"/>
      <c r="J3" s="225"/>
      <c r="K3" s="225"/>
      <c r="L3" s="225"/>
      <c r="M3" s="231" t="s">
        <v>3</v>
      </c>
      <c r="N3" s="232" t="s">
        <v>132</v>
      </c>
      <c r="O3" s="233"/>
      <c r="P3" s="228"/>
    </row>
    <row r="4" spans="1:16" ht="21.75" customHeight="1">
      <c r="A4" s="225"/>
      <c r="B4" s="225"/>
      <c r="C4" s="225"/>
      <c r="D4" s="230"/>
      <c r="E4" s="225"/>
      <c r="F4" s="230"/>
      <c r="G4" s="225"/>
      <c r="H4" s="230"/>
      <c r="I4" s="230"/>
      <c r="J4" s="225"/>
      <c r="K4" s="225"/>
      <c r="L4" s="225"/>
      <c r="M4" s="231"/>
      <c r="N4" s="225"/>
      <c r="O4" s="225"/>
      <c r="P4" s="230"/>
    </row>
    <row r="5" spans="1:16" ht="21.75" customHeight="1" thickBot="1">
      <c r="A5" s="225"/>
      <c r="B5" s="226" t="s">
        <v>4</v>
      </c>
      <c r="C5" s="225"/>
      <c r="D5" s="234" t="s">
        <v>133</v>
      </c>
      <c r="E5" s="228"/>
      <c r="F5" s="235"/>
      <c r="G5" s="227"/>
      <c r="H5" s="230"/>
      <c r="I5" s="230"/>
      <c r="J5" s="230"/>
      <c r="K5" s="230"/>
      <c r="L5" s="225"/>
      <c r="M5" s="231" t="s">
        <v>5</v>
      </c>
      <c r="N5" s="236" t="s">
        <v>134</v>
      </c>
      <c r="O5" s="228"/>
      <c r="P5" s="228"/>
    </row>
    <row r="6" ht="21.75" customHeight="1">
      <c r="O6" s="292" t="s">
        <v>114</v>
      </c>
    </row>
    <row r="7" ht="21.75" customHeight="1" thickBot="1">
      <c r="O7" s="293"/>
    </row>
    <row r="8" spans="2:16" ht="21.75" customHeight="1" thickTop="1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128</v>
      </c>
      <c r="K8" s="168" t="s">
        <v>11</v>
      </c>
      <c r="L8" s="168" t="s">
        <v>12</v>
      </c>
      <c r="M8" s="224"/>
      <c r="N8" s="168" t="s">
        <v>13</v>
      </c>
      <c r="O8" s="261" t="s">
        <v>14</v>
      </c>
      <c r="P8" s="168" t="s">
        <v>15</v>
      </c>
    </row>
    <row r="9" spans="3:16" ht="31.5" customHeight="1" thickBot="1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/>
      <c r="K9" s="170" t="s">
        <v>20</v>
      </c>
      <c r="L9" s="170" t="s">
        <v>16</v>
      </c>
      <c r="M9" s="224"/>
      <c r="N9" s="169" t="s">
        <v>21</v>
      </c>
      <c r="O9" s="262" t="s">
        <v>22</v>
      </c>
      <c r="P9" s="170" t="s">
        <v>14</v>
      </c>
    </row>
    <row r="10" spans="2:6" ht="21.75" customHeight="1" thickBot="1" thickTop="1">
      <c r="B10" s="53" t="s">
        <v>117</v>
      </c>
      <c r="C10" s="204"/>
      <c r="D10" s="210" t="s">
        <v>125</v>
      </c>
      <c r="E10" s="205"/>
      <c r="F10" s="57"/>
    </row>
    <row r="11" spans="3:6" ht="21.75" customHeight="1">
      <c r="C11" s="57"/>
      <c r="D11" s="207"/>
      <c r="E11" s="57"/>
      <c r="F11" s="57"/>
    </row>
    <row r="12" spans="2:16" ht="21.75" customHeight="1">
      <c r="B12" s="62">
        <v>1</v>
      </c>
      <c r="C12" s="286">
        <f>Year1!C12</f>
        <v>0</v>
      </c>
      <c r="D12" s="206">
        <f>Year1!D12</f>
        <v>0</v>
      </c>
      <c r="E12" s="64"/>
      <c r="F12" s="65">
        <f>Year1!F12</f>
        <v>0</v>
      </c>
      <c r="G12" s="185"/>
      <c r="H12" s="66">
        <f>(Year1!H12+Year2!H12+Year3!H12+Year4!H12+Year5!H12)</f>
        <v>0</v>
      </c>
      <c r="I12" s="66">
        <f>(Year1!I12+Year2!I12+Year3!I12+Year4!I12+Year5!I12)</f>
        <v>0</v>
      </c>
      <c r="J12" s="66">
        <f>Year1!J12+Year2!J13+Year3!J14+Year4!J12+Year5!J12</f>
        <v>0</v>
      </c>
      <c r="K12" s="66">
        <f>(Year1!L12+Year2!L12+Year3!L12+Year4!L12+Year5!L12)</f>
        <v>0</v>
      </c>
      <c r="L12" s="66">
        <f>(Year1!M12+Year2!M12+Year3!M12+Year4!M12+Year5!M12)</f>
        <v>0</v>
      </c>
      <c r="N12" s="66">
        <f>(Year1!O12+Year2!O12+Year3!O12+Year4!O12+Year5!O12)</f>
        <v>0</v>
      </c>
      <c r="O12" s="274">
        <f>(Year1!P12+Year2!P12+Year3!P12+Year4!P12+Year5!P12)</f>
        <v>0</v>
      </c>
      <c r="P12" s="66">
        <f>(Year1!Q12+Year2!Q12+Year3!Q12+Year4!Q12+Year5!Q12)</f>
        <v>0</v>
      </c>
    </row>
    <row r="13" spans="2:16" ht="21.75" customHeight="1">
      <c r="B13" s="62">
        <v>2</v>
      </c>
      <c r="C13" s="186">
        <f>Year1!C13</f>
        <v>0</v>
      </c>
      <c r="D13" s="206">
        <f>Year1!D13</f>
        <v>0</v>
      </c>
      <c r="E13" s="64"/>
      <c r="F13" s="65">
        <f>Year1!F13</f>
        <v>0</v>
      </c>
      <c r="G13" s="68"/>
      <c r="H13" s="66">
        <f>(Year1!H13+Year2!H13+Year3!H13+Year4!H13+Year5!H13)</f>
        <v>0</v>
      </c>
      <c r="I13" s="66">
        <f>(Year1!I13+Year2!I13+Year3!I13+Year4!I13+Year5!I13)</f>
        <v>0</v>
      </c>
      <c r="J13" s="66">
        <f>Year1!J13+Year2!J14+Year3!J15+Year4!J13+Year5!J13</f>
        <v>0</v>
      </c>
      <c r="K13" s="66">
        <f>(Year1!L13+Year2!L13+Year3!L13+Year4!L13+Year5!L13)</f>
        <v>0</v>
      </c>
      <c r="L13" s="66">
        <f>(Year1!M13+Year2!M13+Year3!M13+Year4!M13+Year5!M13)</f>
        <v>0</v>
      </c>
      <c r="N13" s="66">
        <f>(Year1!O13+Year2!O13+Year3!O13+Year4!O13+Year5!O13)</f>
        <v>0</v>
      </c>
      <c r="O13" s="274">
        <f>(Year1!P13+Year2!P13+Year3!P13+Year4!P13+Year5!P13)</f>
        <v>0</v>
      </c>
      <c r="P13" s="66">
        <f>(Year1!Q13+Year2!Q13+Year3!Q13+Year4!Q13+Year5!Q13)</f>
        <v>0</v>
      </c>
    </row>
    <row r="14" spans="2:16" ht="21.75" customHeight="1">
      <c r="B14" s="62">
        <v>3</v>
      </c>
      <c r="C14" s="186">
        <f>Year1!C14</f>
        <v>0</v>
      </c>
      <c r="D14" s="206">
        <f>Year1!D14</f>
        <v>0</v>
      </c>
      <c r="E14" s="64"/>
      <c r="F14" s="65">
        <f>Year1!F14</f>
        <v>0</v>
      </c>
      <c r="G14" s="68"/>
      <c r="H14" s="66">
        <f>(Year1!H14+Year2!H14+Year3!H14+Year4!H14+Year5!H14)</f>
        <v>0</v>
      </c>
      <c r="I14" s="66">
        <f>(Year1!I14+Year2!I14+Year3!I14+Year4!I14+Year5!I14)</f>
        <v>0</v>
      </c>
      <c r="J14" s="66">
        <f>Year1!J14+Year2!J15+Year3!J16+Year4!J14+Year5!J14</f>
        <v>0</v>
      </c>
      <c r="K14" s="66">
        <f>(Year1!L14+Year2!L14+Year3!L14+Year4!L14+Year5!L14)</f>
        <v>0</v>
      </c>
      <c r="L14" s="66">
        <f>(Year1!M14+Year2!M14+Year3!M14+Year4!M14+Year5!M14)</f>
        <v>0</v>
      </c>
      <c r="N14" s="66">
        <f>(Year1!O14+Year2!O14+Year3!O14+Year4!O14+Year5!O14)</f>
        <v>0</v>
      </c>
      <c r="O14" s="274">
        <f>(Year1!P14+Year2!P14+Year3!P14+Year4!P14+Year5!P14)</f>
        <v>0</v>
      </c>
      <c r="P14" s="66">
        <f>(Year1!Q14+Year2!Q14+Year3!Q14+Year4!Q14+Year5!Q14)</f>
        <v>0</v>
      </c>
    </row>
    <row r="15" spans="2:16" ht="21.75" customHeight="1">
      <c r="B15" s="62">
        <v>4</v>
      </c>
      <c r="C15" s="186">
        <f>Year1!C15</f>
        <v>0</v>
      </c>
      <c r="D15" s="206">
        <f>Year1!D15</f>
        <v>0</v>
      </c>
      <c r="E15" s="64"/>
      <c r="F15" s="65">
        <f>Year1!F15</f>
        <v>0</v>
      </c>
      <c r="G15" s="68"/>
      <c r="H15" s="66">
        <f>(Year1!H15+Year2!H15+Year3!H15+Year4!H15+Year5!H15)</f>
        <v>0</v>
      </c>
      <c r="I15" s="66">
        <f>(Year1!I15+Year2!I15+Year3!I15+Year4!I15+Year5!I15)</f>
        <v>0</v>
      </c>
      <c r="J15" s="66">
        <f>Year1!J15+Year2!J16+Year3!J17+Year4!J15+Year5!J15</f>
        <v>0</v>
      </c>
      <c r="K15" s="66">
        <f>(Year1!L15+Year2!L15+Year3!L15+Year4!L15+Year5!L15)</f>
        <v>0</v>
      </c>
      <c r="L15" s="66">
        <f>(Year1!M15+Year2!M15+Year3!M15+Year4!M15+Year5!M15)</f>
        <v>0</v>
      </c>
      <c r="N15" s="66">
        <f>(Year1!O15+Year2!O15+Year3!O15+Year4!O15+Year5!O15)</f>
        <v>0</v>
      </c>
      <c r="O15" s="274">
        <f>(Year1!P15+Year2!P15+Year3!P15+Year4!P15+Year5!P15)</f>
        <v>0</v>
      </c>
      <c r="P15" s="66">
        <f>(Year1!Q15+Year2!Q15+Year3!Q15+Year4!Q15+Year5!Q15)</f>
        <v>0</v>
      </c>
    </row>
    <row r="16" spans="2:16" ht="21.75" customHeight="1">
      <c r="B16" s="62">
        <v>5</v>
      </c>
      <c r="C16" s="186">
        <f>Year1!C16</f>
        <v>0</v>
      </c>
      <c r="D16" s="206">
        <f>Year1!D16</f>
        <v>0</v>
      </c>
      <c r="E16" s="64"/>
      <c r="F16" s="65">
        <f>Year1!F16</f>
        <v>0</v>
      </c>
      <c r="G16" s="68"/>
      <c r="H16" s="66">
        <f>Year1!H16+Year2!H17+Year3!H18+Year4!H16+Year5!H16</f>
        <v>0</v>
      </c>
      <c r="I16" s="66">
        <f>(Year1!I16+Year2!I16+Year3!I16+Year4!I16+Year5!I16)</f>
        <v>0</v>
      </c>
      <c r="J16" s="223"/>
      <c r="K16" s="66">
        <f>(Year1!L16+Year2!L16+Year3!L16+Year4!L16+Year5!L16)</f>
        <v>0</v>
      </c>
      <c r="L16" s="66">
        <f>(Year1!M16+Year2!M16+Year3!M16+Year4!M16+Year5!M16)</f>
        <v>0</v>
      </c>
      <c r="N16" s="66">
        <f>(Year1!O16+Year2!O16+Year3!O16+Year4!O16+Year5!O16)</f>
        <v>0</v>
      </c>
      <c r="O16" s="274">
        <f>(Year1!P16+Year2!P16+Year3!P16+Year4!P16+Year5!P16)</f>
        <v>0</v>
      </c>
      <c r="P16" s="66">
        <f>(Year1!Q16+Year2!Q16+Year3!Q16+Year4!Q16+Year5!Q16)</f>
        <v>0</v>
      </c>
    </row>
    <row r="17" spans="2:16" ht="21.75" customHeight="1">
      <c r="B17" s="62">
        <v>6</v>
      </c>
      <c r="C17" s="186">
        <f>Year1!C17</f>
        <v>0</v>
      </c>
      <c r="D17" s="206">
        <f>Year1!D17</f>
        <v>0</v>
      </c>
      <c r="E17" s="64"/>
      <c r="F17" s="65">
        <f>Year1!F17</f>
        <v>0</v>
      </c>
      <c r="G17" s="68"/>
      <c r="H17" s="66">
        <f>Year1!H17+Year2!H18+Year3!H19+Year4!H17+Year5!H17</f>
        <v>0</v>
      </c>
      <c r="I17" s="66">
        <f>(Year1!I17+Year2!I17+Year3!I17+Year4!I17+Year5!I17)</f>
        <v>0</v>
      </c>
      <c r="J17" s="223"/>
      <c r="K17" s="66">
        <f>(Year1!L17+Year2!L17+Year3!L17+Year4!L17+Year5!L17)</f>
        <v>0</v>
      </c>
      <c r="L17" s="66">
        <f>(Year1!M17+Year2!M17+Year3!M17+Year4!M17+Year5!M17)</f>
        <v>0</v>
      </c>
      <c r="N17" s="66">
        <f>(Year1!O17+Year2!O17+Year3!O17+Year4!O17+Year5!O17)</f>
        <v>0</v>
      </c>
      <c r="O17" s="274">
        <f>(Year1!P17+Year2!P17+Year3!P17+Year4!P17+Year5!P17)</f>
        <v>0</v>
      </c>
      <c r="P17" s="66">
        <f>(Year1!Q17+Year2!Q17+Year3!Q17+Year4!Q17+Year5!Q17)</f>
        <v>0</v>
      </c>
    </row>
    <row r="18" spans="2:16" ht="21.75" customHeight="1">
      <c r="B18" s="62">
        <v>7</v>
      </c>
      <c r="C18" s="186">
        <f>Year1!C18</f>
        <v>0</v>
      </c>
      <c r="D18" s="206">
        <f>Year1!D18</f>
        <v>0</v>
      </c>
      <c r="E18" s="64"/>
      <c r="F18" s="65">
        <f>Year1!F18</f>
        <v>0</v>
      </c>
      <c r="G18" s="68"/>
      <c r="H18" s="66">
        <f>Year1!H18+Year2!H19+Year3!H20+Year4!H18+Year5!H18</f>
        <v>0</v>
      </c>
      <c r="I18" s="66">
        <f>(Year1!I18+Year2!I18+Year3!I18+Year4!I18+Year5!I18)</f>
        <v>0</v>
      </c>
      <c r="J18" s="223"/>
      <c r="K18" s="66">
        <f>(Year1!L18+Year2!L18+Year3!L18+Year4!L18+Year5!L18)</f>
        <v>0</v>
      </c>
      <c r="L18" s="66">
        <f>(Year1!M18+Year2!M18+Year3!M18+Year4!M18+Year5!M18)</f>
        <v>0</v>
      </c>
      <c r="N18" s="66">
        <f>(Year1!O18+Year2!O18+Year3!O18+Year4!O18+Year5!O18)</f>
        <v>0</v>
      </c>
      <c r="O18" s="274">
        <f>(Year1!P18+Year2!P18+Year3!P18+Year4!P18+Year5!P18)</f>
        <v>0</v>
      </c>
      <c r="P18" s="66">
        <f>(Year1!Q18+Year2!Q18+Year3!Q18+Year4!Q18+Year5!Q18)</f>
        <v>0</v>
      </c>
    </row>
    <row r="19" spans="2:16" ht="21.75" customHeight="1">
      <c r="B19" s="62">
        <v>8</v>
      </c>
      <c r="C19" s="286">
        <f>Year1!C19</f>
        <v>0</v>
      </c>
      <c r="D19" s="206">
        <f>Year1!D19</f>
        <v>0</v>
      </c>
      <c r="E19" s="64"/>
      <c r="F19" s="65">
        <f>Year1!F19</f>
        <v>0</v>
      </c>
      <c r="G19" s="68"/>
      <c r="H19" s="66">
        <f>Year1!H19+Year2!H20+Year3!H21+Year4!H19+Year5!H19</f>
        <v>0</v>
      </c>
      <c r="I19" s="66">
        <f>(Year1!I19+Year2!I19+Year3!I19+Year4!I19+Year5!I19)</f>
        <v>0</v>
      </c>
      <c r="J19" s="223"/>
      <c r="K19" s="66">
        <f>(Year1!L19+Year2!L19+Year3!L19+Year4!L19+Year5!L19)</f>
        <v>0</v>
      </c>
      <c r="L19" s="66">
        <f>(Year1!M19+Year2!M19+Year3!M19+Year4!M19+Year5!M19)</f>
        <v>0</v>
      </c>
      <c r="N19" s="66">
        <f>(Year1!O19+Year2!O19+Year3!O19+Year4!O19+Year5!O19)</f>
        <v>0</v>
      </c>
      <c r="O19" s="274">
        <f>(Year1!P19+Year2!P19+Year3!P19+Year4!P19+Year5!P19)</f>
        <v>0</v>
      </c>
      <c r="P19" s="66">
        <f>(Year1!Q19+Year2!Q19+Year3!Q19+Year4!Q19+Year5!Q19)</f>
        <v>0</v>
      </c>
    </row>
    <row r="20" spans="2:16" ht="21.75" customHeight="1">
      <c r="B20" s="62">
        <v>9</v>
      </c>
      <c r="C20" s="186">
        <f>Year1!C20</f>
        <v>0</v>
      </c>
      <c r="D20" s="206">
        <f>Year1!D20</f>
        <v>0</v>
      </c>
      <c r="E20" s="69"/>
      <c r="F20" s="65">
        <f>Year1!F20</f>
        <v>0</v>
      </c>
      <c r="G20" s="68"/>
      <c r="H20" s="66">
        <f>(Year1!H20+Year2!H20+Year3!H20+Year4!H20+Year5!H20)</f>
        <v>0</v>
      </c>
      <c r="I20" s="66">
        <f>(Year1!I20+Year2!I20+Year3!I20+Year4!I20+Year5!I20)</f>
        <v>0</v>
      </c>
      <c r="J20" s="223">
        <f>(Year1!K20+Year2!K20+Year3!K20+Year4!K20+Year5!K20)</f>
        <v>0</v>
      </c>
      <c r="K20" s="66">
        <f>(Year1!L20+Year2!L20+Year3!L20+Year4!L20+Year5!L20)</f>
        <v>0</v>
      </c>
      <c r="L20" s="66">
        <f>(Year1!M20+Year2!M20+Year3!M20+Year4!M20+Year5!M20)</f>
        <v>0</v>
      </c>
      <c r="N20" s="66">
        <f>(Year1!O20+Year2!O20+Year3!O20+Year4!O20+Year5!O20)</f>
        <v>0</v>
      </c>
      <c r="O20" s="274">
        <f>(Year1!P20+Year2!P20+Year3!P20+Year4!P20+Year5!P20)</f>
        <v>0</v>
      </c>
      <c r="P20" s="66">
        <f>(Year1!Q20+Year2!Q20+Year3!Q20+Year4!Q20+Year5!Q20)</f>
        <v>0</v>
      </c>
    </row>
    <row r="21" spans="2:16" ht="21.75" customHeight="1">
      <c r="B21" s="62">
        <v>10</v>
      </c>
      <c r="C21" s="186">
        <f>Year1!C21</f>
        <v>0</v>
      </c>
      <c r="D21" s="206">
        <f>Year1!D21</f>
        <v>0</v>
      </c>
      <c r="E21" s="64"/>
      <c r="F21" s="65">
        <f>Year1!F21</f>
        <v>0</v>
      </c>
      <c r="G21" s="68"/>
      <c r="H21" s="66">
        <f>(Year1!H21+Year2!H21+Year3!H21+Year4!H21+Year5!H21)</f>
        <v>0</v>
      </c>
      <c r="I21" s="66">
        <f>(Year1!I21+Year2!I21+Year3!I21+Year4!I21+Year5!I21)</f>
        <v>0</v>
      </c>
      <c r="J21" s="223">
        <f>(Year1!K21+Year2!K21+Year3!K21+Year4!K21+Year5!K21)</f>
        <v>0</v>
      </c>
      <c r="K21" s="66">
        <f>(Year1!L21+Year2!L21+Year3!L21+Year4!L21+Year5!L21)</f>
        <v>0</v>
      </c>
      <c r="L21" s="66">
        <f>(Year1!M21+Year2!M21+Year3!M21+Year4!M21+Year5!M21)</f>
        <v>0</v>
      </c>
      <c r="N21" s="66">
        <f>(Year1!O21+Year2!O21+Year3!O21+Year4!O21+Year5!O21)</f>
        <v>0</v>
      </c>
      <c r="O21" s="274">
        <f>(Year1!P21+Year2!P21+Year3!P21+Year4!P21+Year5!P21)</f>
        <v>0</v>
      </c>
      <c r="P21" s="66">
        <f>(Year1!Q21+Year2!Q21+Year3!Q21+Year4!Q21+Year5!Q21)</f>
        <v>0</v>
      </c>
    </row>
    <row r="22" spans="6:16" ht="21.75" customHeight="1">
      <c r="F22" s="70"/>
      <c r="G22" s="71"/>
      <c r="H22" s="70"/>
      <c r="I22" s="72"/>
      <c r="L22" s="70"/>
      <c r="N22" s="73"/>
      <c r="O22" s="265"/>
      <c r="P22" s="73"/>
    </row>
    <row r="23" spans="2:16" ht="21.75" customHeight="1">
      <c r="B23" s="51" t="s">
        <v>23</v>
      </c>
      <c r="D23" s="51"/>
      <c r="E23" s="57"/>
      <c r="F23" s="57"/>
      <c r="H23" s="66">
        <f>(Year1!H23+Year2!H23+Year3!H23+Year4!H23+Year5!H23)</f>
        <v>0</v>
      </c>
      <c r="I23" s="66">
        <f>(Year1!I23+Year2!I23+Year3!I23+Year4!I23+Year5!I23)</f>
        <v>0</v>
      </c>
      <c r="L23" s="66">
        <f>(Year1!M23+Year2!M23+Year3!M23+Year4!M23+Year5!M23)</f>
        <v>0</v>
      </c>
      <c r="N23" s="66">
        <f>(Year1!O23+Year2!O23+Year3!O23+Year4!O23+Year5!O23)</f>
        <v>0</v>
      </c>
      <c r="O23" s="274">
        <f>(Year1!P23+Year2!P23+Year3!P23+Year4!P23+Year5!P23)</f>
        <v>0</v>
      </c>
      <c r="P23" s="66">
        <f>(Year1!Q23+Year2!Q23+Year3!Q23+Year4!Q23+Year5!Q23)</f>
        <v>0</v>
      </c>
    </row>
    <row r="24" spans="2:16" ht="21.75" customHeight="1">
      <c r="B24" s="57"/>
      <c r="D24" s="57"/>
      <c r="E24" s="57"/>
      <c r="H24" s="57"/>
      <c r="I24" s="57">
        <f>IF(I23&lt;&gt;SUM(I12:I21),"XXX",)</f>
        <v>0</v>
      </c>
      <c r="L24" s="57">
        <f>IF(L23&lt;&gt;SUM(L12:L21),"XXX",)</f>
        <v>0</v>
      </c>
      <c r="N24" s="74"/>
      <c r="O24" s="275"/>
      <c r="P24" s="74"/>
    </row>
    <row r="25" spans="2:12" ht="21.75" customHeight="1">
      <c r="B25" s="57" t="s">
        <v>24</v>
      </c>
      <c r="D25" s="57"/>
      <c r="E25" s="57"/>
      <c r="F25" s="57"/>
      <c r="H25" s="153">
        <f>FringeFull</f>
        <v>0.38</v>
      </c>
      <c r="I25" s="161">
        <f>FringePTB</f>
        <v>0.09</v>
      </c>
      <c r="J25" s="216"/>
      <c r="K25" s="59"/>
      <c r="L25" s="153">
        <f>FringeSummer</f>
        <v>0.267</v>
      </c>
    </row>
    <row r="26" spans="2:5" ht="21.75" customHeight="1">
      <c r="B26" s="57"/>
      <c r="D26" s="57"/>
      <c r="E26" s="57"/>
    </row>
    <row r="27" spans="2:16" ht="21.75" customHeight="1">
      <c r="B27" s="51" t="s">
        <v>25</v>
      </c>
      <c r="D27" s="51"/>
      <c r="E27" s="57"/>
      <c r="H27" s="66">
        <f>(Year1!H27+Year2!H27+Year3!H27+Year4!H27+Year5!H27)</f>
        <v>0</v>
      </c>
      <c r="I27" s="66">
        <f>(Year1!I27+Year2!I27+Year3!I27+Year4!I27+Year5!I27)</f>
        <v>0</v>
      </c>
      <c r="L27" s="66">
        <f>(Year1!M27+Year2!M27+Year3!M27+Year4!M27+Year5!M27)</f>
        <v>0</v>
      </c>
      <c r="M27" s="75"/>
      <c r="N27" s="76">
        <f>(Year1!O27+Year2!O27+Year3!O27+Year4!O27+Year5!O27)</f>
        <v>0</v>
      </c>
      <c r="O27" s="271">
        <f>(Year1!P27+Year2!P27+Year3!P27+Year4!P27+Year5!P27)</f>
        <v>0</v>
      </c>
      <c r="P27" s="77">
        <f>(Year1!Q27+Year2!Q27+Year3!Q27+Year4!Q27+Year5!Q27)</f>
        <v>0</v>
      </c>
    </row>
    <row r="28" spans="2:13" ht="21.75" customHeight="1">
      <c r="B28" s="57"/>
      <c r="D28" s="57"/>
      <c r="E28" s="57"/>
      <c r="H28" s="78"/>
      <c r="I28" s="78"/>
      <c r="L28" s="78"/>
      <c r="M28" s="79"/>
    </row>
    <row r="29" spans="2:17" ht="21.75" customHeight="1">
      <c r="B29" s="51" t="s">
        <v>26</v>
      </c>
      <c r="D29" s="51"/>
      <c r="E29" s="57"/>
      <c r="F29" s="57"/>
      <c r="H29" s="66">
        <f>(Year1!H29+Year2!H29+Year3!H29+Year4!H29+Year5!H29)</f>
        <v>0</v>
      </c>
      <c r="I29" s="66">
        <f>(Year1!I29+Year2!I29+Year3!I29+Year4!I29+Year5!I29)</f>
        <v>0</v>
      </c>
      <c r="J29" s="217">
        <f>SUM(J12:J21)</f>
        <v>0</v>
      </c>
      <c r="K29" s="58"/>
      <c r="L29" s="66">
        <f>(Year1!M29+Year2!M29+Year3!M29+Year4!M29+Year5!M29)</f>
        <v>0</v>
      </c>
      <c r="M29" s="79"/>
      <c r="N29" s="76">
        <f>(Year1!O29+Year2!O29+Year3!O29+Year4!O29+Year5!O29)</f>
        <v>0</v>
      </c>
      <c r="O29" s="271">
        <f>(Year1!P29+Year2!P29+Year3!P29+Year4!P29+Year5!P29)</f>
        <v>0</v>
      </c>
      <c r="P29" s="77">
        <f>(Year1!Q29+Year2!Q29+Year3!Q29+Year4!Q29+Year5!Q29)</f>
        <v>0</v>
      </c>
      <c r="Q29" s="74"/>
    </row>
    <row r="31" spans="2:16" ht="21.75" customHeight="1">
      <c r="B31" s="57" t="s">
        <v>100</v>
      </c>
      <c r="D31" s="57"/>
      <c r="E31" s="57"/>
      <c r="H31" s="194">
        <f>(Year1!H31+Year2!H31+Year3!H31+Year4!H31+Year5!H31)</f>
        <v>0</v>
      </c>
      <c r="I31" s="195">
        <f>(Year1!I31+Year2!I31+Year3!I31+Year4!I31+Year5!I31)</f>
        <v>0</v>
      </c>
      <c r="J31" s="94"/>
      <c r="K31" s="58"/>
      <c r="L31" s="110"/>
      <c r="M31" s="79"/>
      <c r="N31" s="76">
        <f>(Year1!O31+Year2!O31+Year3!O31+Year4!O31+Year5!O31)</f>
        <v>0</v>
      </c>
      <c r="O31" s="271">
        <f>(Year1!P31+Year2!P31+Year3!P31+Year4!P31+Year5!P31)</f>
        <v>0</v>
      </c>
      <c r="P31" s="77">
        <f>(Year1!Q31+Year2!Q31+Year3!Q31+Year4!Q31+Year5!Q31)</f>
        <v>0</v>
      </c>
    </row>
    <row r="32" spans="2:16" ht="21.75" customHeight="1">
      <c r="B32"/>
      <c r="C32"/>
      <c r="D32" s="60"/>
      <c r="E32" s="61"/>
      <c r="F32" s="61"/>
      <c r="J32" s="219" t="s">
        <v>27</v>
      </c>
      <c r="K32" s="60"/>
      <c r="P32" s="80"/>
    </row>
    <row r="33" spans="2:16" ht="21.75" customHeight="1">
      <c r="B33"/>
      <c r="C33"/>
      <c r="P33" s="80"/>
    </row>
    <row r="34" spans="2:16" ht="21.75" customHeight="1" thickBot="1">
      <c r="B34"/>
      <c r="C34"/>
      <c r="E34" s="55"/>
      <c r="F34" s="55"/>
      <c r="G34" s="55"/>
      <c r="J34" s="220" t="s">
        <v>30</v>
      </c>
      <c r="K34" s="54"/>
      <c r="L34" s="54"/>
      <c r="P34" s="80"/>
    </row>
    <row r="35" spans="2:16" ht="21.75" customHeight="1">
      <c r="B35"/>
      <c r="C35"/>
      <c r="D35" s="81"/>
      <c r="J35" s="221" t="str">
        <f>Year1!K36</f>
        <v>Consultants</v>
      </c>
      <c r="K35" s="81"/>
      <c r="N35" s="82">
        <f>Year1!O36+Year2!O36+Year3!O35+Year4!O36+Year5!O36</f>
        <v>0</v>
      </c>
      <c r="O35" s="263">
        <f>IF(ISNUMBER(Q35),Q35-P35,)</f>
        <v>0</v>
      </c>
      <c r="P35" s="82">
        <f>Year1!Q36+Year2!Q36+Year3!Q35+Year4!Q36+Year5!Q36</f>
        <v>0</v>
      </c>
    </row>
    <row r="36" spans="2:16" ht="21.75" customHeight="1">
      <c r="B36"/>
      <c r="C36"/>
      <c r="D36" s="81"/>
      <c r="J36" s="221" t="str">
        <f>Year1!K37</f>
        <v>Computer Equipment</v>
      </c>
      <c r="K36" s="81"/>
      <c r="N36" s="82">
        <f>Year1!O37+Year2!O37+Year3!O36+Year4!O37+Year5!O37</f>
        <v>0</v>
      </c>
      <c r="O36" s="263">
        <f aca="true" t="shared" si="0" ref="O36:O47">IF(ISNUMBER(Q36),Q36-P36,)</f>
        <v>0</v>
      </c>
      <c r="P36" s="82">
        <f>Year1!Q37+Year2!Q37+Year3!Q36+Year4!Q37+Year5!Q37</f>
        <v>0</v>
      </c>
    </row>
    <row r="37" spans="2:16" ht="21.75" customHeight="1">
      <c r="B37"/>
      <c r="C37"/>
      <c r="D37" s="81"/>
      <c r="J37" s="221" t="str">
        <f>Year1!K38</f>
        <v>Domestic Travel</v>
      </c>
      <c r="K37" s="81"/>
      <c r="N37" s="82">
        <f>Year1!O38+Year2!O38+Year3!O37+Year4!O38+Year5!O38</f>
        <v>0</v>
      </c>
      <c r="O37" s="263">
        <f t="shared" si="0"/>
        <v>0</v>
      </c>
      <c r="P37" s="82">
        <f>Year1!Q38+Year2!Q38+Year3!Q37+Year4!Q38+Year5!Q38</f>
        <v>0</v>
      </c>
    </row>
    <row r="38" spans="2:16" ht="21.75" customHeight="1">
      <c r="B38"/>
      <c r="C38"/>
      <c r="D38" s="81"/>
      <c r="J38" s="221" t="str">
        <f>Year1!K39</f>
        <v>Foreign Travel</v>
      </c>
      <c r="K38" s="81"/>
      <c r="N38" s="82">
        <f>Year1!O39+Year2!O39+Year3!O38+Year4!O39+Year5!O39</f>
        <v>0</v>
      </c>
      <c r="O38" s="263">
        <f t="shared" si="0"/>
        <v>0</v>
      </c>
      <c r="P38" s="82">
        <f>Year1!Q39+Year2!Q39+Year3!Q38+Year4!Q39+Year5!Q39</f>
        <v>0</v>
      </c>
    </row>
    <row r="39" spans="2:16" ht="21.75" customHeight="1">
      <c r="B39"/>
      <c r="C39"/>
      <c r="D39" s="81"/>
      <c r="J39" s="221" t="str">
        <f>Year1!K40</f>
        <v>Other Equipment</v>
      </c>
      <c r="K39" s="81"/>
      <c r="N39" s="82">
        <f>Year1!O40+Year2!O40+Year3!O39+Year4!O40+Year5!O40</f>
        <v>0</v>
      </c>
      <c r="O39" s="263">
        <f t="shared" si="0"/>
        <v>0</v>
      </c>
      <c r="P39" s="82">
        <f>Year1!Q40+Year2!Q40+Year3!Q39+Year4!Q40+Year5!Q40</f>
        <v>0</v>
      </c>
    </row>
    <row r="40" spans="2:16" ht="21.75" customHeight="1">
      <c r="B40"/>
      <c r="C40"/>
      <c r="D40" s="81"/>
      <c r="J40" s="221" t="str">
        <f>Year1!K41</f>
        <v>Publication Costs</v>
      </c>
      <c r="K40" s="81"/>
      <c r="N40" s="82">
        <f>Year1!O41+Year2!O41+Year3!O40+Year4!O41+Year5!O41</f>
        <v>0</v>
      </c>
      <c r="O40" s="263">
        <f t="shared" si="0"/>
        <v>0</v>
      </c>
      <c r="P40" s="82">
        <f>Year1!Q41+Year2!Q41+Year3!Q40+Year4!Q41+Year5!Q41</f>
        <v>0</v>
      </c>
    </row>
    <row r="41" spans="2:16" ht="21.75" customHeight="1">
      <c r="B41"/>
      <c r="C41"/>
      <c r="D41" s="81"/>
      <c r="J41" s="221" t="str">
        <f>Year1!K42</f>
        <v>Reproduction</v>
      </c>
      <c r="K41" s="81"/>
      <c r="N41" s="82">
        <f>Year1!O42+Year2!O42+Year3!O41+Year4!O42+Year5!O42</f>
        <v>0</v>
      </c>
      <c r="O41" s="263">
        <f t="shared" si="0"/>
        <v>0</v>
      </c>
      <c r="P41" s="82">
        <f>Year1!Q42+Year2!Q42+Year3!Q41+Year4!Q42+Year5!Q42</f>
        <v>0</v>
      </c>
    </row>
    <row r="42" spans="2:16" ht="21.75" customHeight="1">
      <c r="B42"/>
      <c r="C42"/>
      <c r="D42" s="81"/>
      <c r="J42" s="221" t="str">
        <f>Year1!K43</f>
        <v>Software</v>
      </c>
      <c r="K42" s="81"/>
      <c r="N42" s="82">
        <f>Year1!O43+Year2!O43+Year3!O42+Year4!O43+Year5!O43</f>
        <v>0</v>
      </c>
      <c r="O42" s="263">
        <f t="shared" si="0"/>
        <v>0</v>
      </c>
      <c r="P42" s="82">
        <f>Year1!Q43+Year2!Q43+Year3!Q42+Year4!Q43+Year5!Q43</f>
        <v>0</v>
      </c>
    </row>
    <row r="43" spans="2:16" ht="21.75" customHeight="1">
      <c r="B43"/>
      <c r="C43"/>
      <c r="D43" s="81"/>
      <c r="J43" s="221" t="str">
        <f>Year1!K44</f>
        <v>Student Stipends</v>
      </c>
      <c r="K43" s="81"/>
      <c r="N43" s="82">
        <f>Year1!O44+Year2!O44+Year3!O43+Year4!O44+Year5!O44</f>
        <v>0</v>
      </c>
      <c r="O43" s="263">
        <f t="shared" si="0"/>
        <v>0</v>
      </c>
      <c r="P43" s="82">
        <f>Year1!Q44+Year2!Q44+Year3!Q43+Year4!Q44+Year5!Q44</f>
        <v>0</v>
      </c>
    </row>
    <row r="44" spans="2:16" ht="21.75" customHeight="1">
      <c r="B44"/>
      <c r="C44"/>
      <c r="D44" s="81"/>
      <c r="J44" s="221" t="str">
        <f>Year1!K45</f>
        <v>Supplies &amp; Materials</v>
      </c>
      <c r="K44" s="81"/>
      <c r="N44" s="82">
        <f>Year1!O45+Year2!O45+Year3!O44+Year4!O45+Year5!O45</f>
        <v>0</v>
      </c>
      <c r="O44" s="263">
        <f t="shared" si="0"/>
        <v>0</v>
      </c>
      <c r="P44" s="82">
        <f>Year1!Q45+Year2!Q45+Year3!Q44+Year4!Q45+Year5!Q45</f>
        <v>0</v>
      </c>
    </row>
    <row r="45" spans="2:16" ht="21.75" customHeight="1">
      <c r="B45"/>
      <c r="C45"/>
      <c r="D45" s="96"/>
      <c r="E45" s="58"/>
      <c r="F45"/>
      <c r="G45"/>
      <c r="H45" s="58"/>
      <c r="J45" s="288" t="str">
        <f>Year1!K46</f>
        <v>Other (specify)</v>
      </c>
      <c r="K45" s="83"/>
      <c r="L45" s="62"/>
      <c r="M45" s="62"/>
      <c r="N45" s="82">
        <f>Year1!O46+Year2!O46+Year3!O45+Year4!O46+Year5!O46</f>
        <v>0</v>
      </c>
      <c r="O45" s="263">
        <f t="shared" si="0"/>
        <v>0</v>
      </c>
      <c r="P45" s="82">
        <f>Year1!Q46+Year2!Q46+Year3!Q45+Year4!Q46+Year5!Q46</f>
        <v>0</v>
      </c>
    </row>
    <row r="46" spans="2:16" ht="21.75" customHeight="1">
      <c r="B46"/>
      <c r="C46"/>
      <c r="D46" s="96"/>
      <c r="E46" s="58"/>
      <c r="F46"/>
      <c r="G46"/>
      <c r="H46" s="58"/>
      <c r="J46" s="289" t="str">
        <f>Year1!K47</f>
        <v>Other (specify)</v>
      </c>
      <c r="K46" s="287"/>
      <c r="L46" s="62"/>
      <c r="M46" s="62"/>
      <c r="N46" s="82">
        <f>Year1!O47+Year2!O47+Year3!O46+Year4!O47+Year5!O47</f>
        <v>0</v>
      </c>
      <c r="O46" s="263">
        <f t="shared" si="0"/>
        <v>0</v>
      </c>
      <c r="P46" s="82">
        <f>Year1!Q47+Year2!Q47+Year3!Q46+Year4!Q47+Year5!Q47</f>
        <v>0</v>
      </c>
    </row>
    <row r="47" spans="2:16" ht="21.75" customHeight="1">
      <c r="B47"/>
      <c r="C47"/>
      <c r="D47" s="96"/>
      <c r="E47" s="58"/>
      <c r="F47"/>
      <c r="G47"/>
      <c r="H47" s="58"/>
      <c r="J47" s="289" t="str">
        <f>Year1!K48</f>
        <v>Subcontracts</v>
      </c>
      <c r="K47" s="287"/>
      <c r="L47" s="62"/>
      <c r="M47" s="62"/>
      <c r="N47" s="82">
        <f>Year1!O48+Year2!O48+Year3!O47+Year4!O48+Year5!O48</f>
        <v>0</v>
      </c>
      <c r="O47" s="263">
        <f t="shared" si="0"/>
        <v>0</v>
      </c>
      <c r="P47" s="82">
        <f>Year1!Q48+Year2!Q48+Year3!Q47+Year4!Q48+Year5!Q48</f>
        <v>0</v>
      </c>
    </row>
    <row r="48" spans="2:16" ht="21.75" customHeight="1">
      <c r="B48"/>
      <c r="C48"/>
      <c r="E48" s="58"/>
      <c r="F48" s="58"/>
      <c r="G48" s="58"/>
      <c r="H48" s="58"/>
      <c r="N48" s="73"/>
      <c r="O48" s="265"/>
      <c r="P48" s="73"/>
    </row>
    <row r="49" spans="2:16" ht="21.75" customHeight="1">
      <c r="B49"/>
      <c r="C49"/>
      <c r="D49" s="51"/>
      <c r="E49" s="57"/>
      <c r="F49" s="57"/>
      <c r="J49" s="89" t="s">
        <v>43</v>
      </c>
      <c r="K49" s="51"/>
      <c r="N49" s="84">
        <f>Year1!O50+Year2!O50+Year3!O49+Year4!O50+Year5!O50</f>
        <v>0</v>
      </c>
      <c r="O49" s="264">
        <f>Year1!P50+Year2!P50+Year3!P49+Year4!P50+Year5!P50</f>
        <v>0</v>
      </c>
      <c r="P49" s="84">
        <f>Year1!Q50+Year2!Q50+Year3!Q49+Year4!Q50+Year5!Q50</f>
        <v>0</v>
      </c>
    </row>
    <row r="50" spans="2:16" ht="21.75" customHeight="1">
      <c r="B50"/>
      <c r="C50"/>
      <c r="D50" s="51"/>
      <c r="E50" s="57"/>
      <c r="F50" s="57"/>
      <c r="J50" s="89"/>
      <c r="K50" s="51"/>
      <c r="N50" s="85"/>
      <c r="O50" s="269"/>
      <c r="P50" s="85"/>
    </row>
    <row r="51" spans="2:16" ht="21.75" customHeight="1" thickBot="1">
      <c r="B51"/>
      <c r="C51"/>
      <c r="D51" s="51"/>
      <c r="E51" s="57"/>
      <c r="F51" s="57"/>
      <c r="J51" s="89" t="s">
        <v>44</v>
      </c>
      <c r="K51" s="51"/>
      <c r="N51" s="86">
        <f>Year1!O52+Year2!O52+Year3!O51+Year4!O52+Year5!O52</f>
        <v>0</v>
      </c>
      <c r="O51" s="270">
        <f>Year1!P52+Year2!P52+Year3!P51+Year4!P52+Year5!P52</f>
        <v>0</v>
      </c>
      <c r="P51" s="86">
        <f>Year1!Q52+Year2!Q52+Year3!Q51+Year4!Q52+Year5!Q52</f>
        <v>0</v>
      </c>
    </row>
    <row r="52" spans="2:16" ht="21.75" customHeight="1" thickTop="1">
      <c r="B52" s="51"/>
      <c r="D52" s="51"/>
      <c r="E52" s="57"/>
      <c r="F52" s="57"/>
      <c r="G52" s="56" t="s">
        <v>45</v>
      </c>
      <c r="N52" s="85"/>
      <c r="O52" s="269"/>
      <c r="P52" s="85"/>
    </row>
    <row r="53" spans="2:16" ht="21.75" customHeight="1">
      <c r="B53" s="112" t="s">
        <v>46</v>
      </c>
      <c r="C53" s="113"/>
      <c r="D53" s="81"/>
      <c r="E53" s="57"/>
      <c r="F53" s="57"/>
      <c r="G53" s="87" t="s">
        <v>47</v>
      </c>
      <c r="H53" s="88">
        <f>P29</f>
        <v>0</v>
      </c>
      <c r="I53" s="89" t="s">
        <v>48</v>
      </c>
      <c r="L53" s="90">
        <f>Year1!L54</f>
        <v>0.65</v>
      </c>
      <c r="N53" s="91">
        <f>Year1!O54+Year2!O54+Year3!O53+Year4!O54+Year5!O54</f>
        <v>0</v>
      </c>
      <c r="O53" s="273">
        <f>Year1!P54+Year2!P54+Year3!P53+Year4!P54+Year5!P54</f>
        <v>0</v>
      </c>
      <c r="P53" s="92">
        <f>Year1!Q54+Year2!Q54+Year3!Q53+Year4!Q54+Year5!Q54</f>
        <v>0</v>
      </c>
    </row>
    <row r="54" spans="2:16" ht="21.75" customHeight="1">
      <c r="B54" s="51"/>
      <c r="D54" s="51"/>
      <c r="N54" s="85"/>
      <c r="O54" s="269"/>
      <c r="P54" s="85"/>
    </row>
    <row r="55" spans="2:16" ht="21.75" customHeight="1" thickBot="1">
      <c r="B55"/>
      <c r="C55"/>
      <c r="D55"/>
      <c r="J55" s="89" t="s">
        <v>49</v>
      </c>
      <c r="K55" s="51"/>
      <c r="M55" s="51"/>
      <c r="N55" s="86">
        <f>Year1!O56+Year2!O56+Year3!O55+Year4!O56+Year5!O56</f>
        <v>0</v>
      </c>
      <c r="O55" s="270">
        <f>Year1!P56+Year2!P56+Year3!P55+Year4!P56+Year5!P56</f>
        <v>0</v>
      </c>
      <c r="P55" s="86">
        <f>Year1!Q56+Year2!Q56+Year3!Q55+Year4!Q56+Year5!Q56</f>
        <v>0</v>
      </c>
    </row>
    <row r="56" spans="2:16" ht="21.75" customHeight="1" thickBot="1" thickTop="1">
      <c r="B56"/>
      <c r="C56"/>
      <c r="D56"/>
      <c r="J56" s="89"/>
      <c r="K56" s="51"/>
      <c r="M56" s="51"/>
      <c r="N56" s="85"/>
      <c r="O56" s="269"/>
      <c r="P56" s="85"/>
    </row>
    <row r="57" spans="2:16" ht="21.75" customHeight="1" thickBot="1">
      <c r="B57"/>
      <c r="C57"/>
      <c r="D57"/>
      <c r="E57" s="57"/>
      <c r="F57" s="57"/>
      <c r="J57" s="89" t="s">
        <v>50</v>
      </c>
      <c r="K57" s="51"/>
      <c r="M57" s="51"/>
      <c r="N57" s="93">
        <f>Year1!O58+Year2!O58+Year3!O57+Year4!O58+Year5!O58</f>
        <v>0</v>
      </c>
      <c r="O57" s="276">
        <f>Year1!P58+Year2!P58+Year3!P57+Year4!P58+Year5!P58</f>
        <v>0</v>
      </c>
      <c r="P57" s="93">
        <f>Year1!Q58+Year2!Q58+Year3!Q57+Year4!Q58+Year5!Q58</f>
        <v>0</v>
      </c>
    </row>
    <row r="59" spans="2:14" ht="21.75" customHeight="1">
      <c r="B59" s="51" t="s">
        <v>51</v>
      </c>
      <c r="D59" s="51" t="s">
        <v>52</v>
      </c>
      <c r="E59" s="57"/>
      <c r="F59" s="57"/>
      <c r="H59" s="58"/>
      <c r="M59" s="58"/>
      <c r="N59" s="94"/>
    </row>
    <row r="60" spans="3:14" ht="21.75" customHeight="1">
      <c r="C60" s="57"/>
      <c r="D60" s="57"/>
      <c r="E60" s="57"/>
      <c r="F60" s="57"/>
      <c r="H60" s="58"/>
      <c r="M60" s="58"/>
      <c r="N60" s="94"/>
    </row>
    <row r="61" spans="3:14" ht="21.75" customHeight="1">
      <c r="C61" s="57"/>
      <c r="D61" s="51" t="s">
        <v>53</v>
      </c>
      <c r="E61" s="57"/>
      <c r="F61" s="57"/>
      <c r="H61" s="58"/>
      <c r="M61" s="58"/>
      <c r="N61" s="94"/>
    </row>
    <row r="68" ht="21.75" customHeight="1">
      <c r="N68" s="95"/>
    </row>
  </sheetData>
  <sheetProtection/>
  <mergeCells count="1">
    <mergeCell ref="O6:O7"/>
  </mergeCells>
  <printOptions/>
  <pageMargins left="0.25" right="0.25" top="0.5" bottom="0.5" header="0.25" footer="0.25"/>
  <pageSetup fitToHeight="1" fitToWidth="1" horizontalDpi="600" verticalDpi="600" orientation="portrait" scale="50" r:id="rId4"/>
  <headerFooter alignWithMargins="0">
    <oddHeader>&amp;C&amp;"Arial,Bold"&amp;12Budget Worksheet</oddHeader>
    <oddFooter>&amp;C&amp;A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showZeros="0" zoomScale="85" zoomScaleNormal="85" zoomScalePageLayoutView="0" workbookViewId="0" topLeftCell="B7">
      <selection activeCell="R11" sqref="R11"/>
    </sheetView>
  </sheetViews>
  <sheetFormatPr defaultColWidth="9.140625" defaultRowHeight="12.75"/>
  <cols>
    <col min="1" max="1" width="2.7109375" style="1" customWidth="1"/>
    <col min="2" max="2" width="18.421875" style="1" customWidth="1"/>
    <col min="3" max="3" width="15.140625" style="1" customWidth="1"/>
    <col min="4" max="4" width="14.7109375" style="1" bestFit="1" customWidth="1"/>
    <col min="5" max="5" width="14.00390625" style="1" bestFit="1" customWidth="1"/>
    <col min="6" max="6" width="14.28125" style="1" bestFit="1" customWidth="1"/>
    <col min="7" max="7" width="14.00390625" style="1" bestFit="1" customWidth="1"/>
    <col min="8" max="8" width="14.28125" style="1" bestFit="1" customWidth="1"/>
    <col min="9" max="9" width="15.421875" style="1" bestFit="1" customWidth="1"/>
    <col min="10" max="10" width="3.57421875" style="1" customWidth="1"/>
    <col min="11" max="11" width="7.140625" style="1" customWidth="1"/>
    <col min="12" max="12" width="10.57421875" style="1" customWidth="1"/>
    <col min="13" max="13" width="6.00390625" style="1" customWidth="1"/>
    <col min="14" max="14" width="10.00390625" style="1" customWidth="1"/>
    <col min="15" max="15" width="9.28125" style="1" customWidth="1"/>
    <col min="16" max="16" width="9.00390625" style="1" customWidth="1"/>
    <col min="17" max="17" width="9.7109375" style="1" bestFit="1" customWidth="1"/>
    <col min="18" max="18" width="9.00390625" style="1" customWidth="1"/>
    <col min="19" max="19" width="10.57421875" style="1" customWidth="1"/>
    <col min="20" max="16384" width="9.140625" style="1" customWidth="1"/>
  </cols>
  <sheetData>
    <row r="1" spans="2:17" ht="12" thickBot="1">
      <c r="B1" s="43" t="s">
        <v>0</v>
      </c>
      <c r="D1" s="10">
        <f>Year1!D1</f>
        <v>0</v>
      </c>
      <c r="E1" s="7"/>
      <c r="F1" s="7"/>
      <c r="G1" s="7"/>
      <c r="H1" s="8"/>
      <c r="L1" s="43" t="s">
        <v>1</v>
      </c>
      <c r="N1" s="2">
        <f>Year1!O1</f>
        <v>0</v>
      </c>
      <c r="O1" s="7"/>
      <c r="P1" s="7"/>
      <c r="Q1" s="7"/>
    </row>
    <row r="2" spans="2:12" ht="11.25">
      <c r="B2" s="4"/>
      <c r="H2" s="8"/>
      <c r="L2" s="43"/>
    </row>
    <row r="3" spans="2:17" ht="12" thickBot="1">
      <c r="B3" s="43" t="s">
        <v>2</v>
      </c>
      <c r="D3" s="10">
        <f>Year1!D3</f>
        <v>0</v>
      </c>
      <c r="E3" s="7"/>
      <c r="F3" s="7"/>
      <c r="G3" s="7"/>
      <c r="H3" s="8"/>
      <c r="L3" s="43" t="s">
        <v>3</v>
      </c>
      <c r="N3" s="2">
        <f>Year1!O3</f>
        <v>0</v>
      </c>
      <c r="O3" s="7"/>
      <c r="P3" s="7"/>
      <c r="Q3" s="7"/>
    </row>
    <row r="4" spans="2:12" ht="11.25">
      <c r="B4" s="4"/>
      <c r="H4" s="8"/>
      <c r="L4" s="43"/>
    </row>
    <row r="5" spans="2:17" ht="12" thickBot="1">
      <c r="B5" s="43" t="s">
        <v>4</v>
      </c>
      <c r="D5" s="42">
        <f>Year1!D5</f>
        <v>0</v>
      </c>
      <c r="E5" s="7"/>
      <c r="F5" s="7"/>
      <c r="G5" s="7"/>
      <c r="H5" s="8"/>
      <c r="L5" s="43" t="s">
        <v>5</v>
      </c>
      <c r="N5" s="285">
        <f>Year5!O5</f>
        <v>45534</v>
      </c>
      <c r="O5" s="7"/>
      <c r="P5" s="7"/>
      <c r="Q5" s="7"/>
    </row>
    <row r="6" ht="11.25"/>
    <row r="7" ht="12" thickBot="1"/>
    <row r="8" spans="4:19" ht="13.5" customHeight="1" thickTop="1">
      <c r="D8" s="45" t="s">
        <v>54</v>
      </c>
      <c r="E8" s="46"/>
      <c r="F8" s="46"/>
      <c r="G8" s="46"/>
      <c r="H8" s="46"/>
      <c r="I8" s="47"/>
      <c r="N8" s="45" t="s">
        <v>55</v>
      </c>
      <c r="O8" s="46"/>
      <c r="P8" s="46"/>
      <c r="Q8" s="46"/>
      <c r="R8" s="46"/>
      <c r="S8" s="47"/>
    </row>
    <row r="9" spans="4:19" ht="13.5" customHeight="1" thickBot="1">
      <c r="D9" s="48"/>
      <c r="E9" s="49"/>
      <c r="F9" s="49"/>
      <c r="G9" s="49"/>
      <c r="H9" s="49"/>
      <c r="I9" s="50"/>
      <c r="N9" s="48"/>
      <c r="O9" s="49"/>
      <c r="P9" s="49"/>
      <c r="Q9" s="49"/>
      <c r="R9" s="49"/>
      <c r="S9" s="50"/>
    </row>
    <row r="10" spans="4:19" ht="12.75" thickBot="1" thickTop="1">
      <c r="D10" s="22" t="s">
        <v>56</v>
      </c>
      <c r="E10" s="21" t="s">
        <v>57</v>
      </c>
      <c r="F10" s="21" t="s">
        <v>58</v>
      </c>
      <c r="G10" s="21" t="s">
        <v>59</v>
      </c>
      <c r="H10" s="21" t="s">
        <v>60</v>
      </c>
      <c r="I10" s="23" t="s">
        <v>15</v>
      </c>
      <c r="N10" s="22" t="s">
        <v>56</v>
      </c>
      <c r="O10" s="21" t="s">
        <v>57</v>
      </c>
      <c r="P10" s="21" t="s">
        <v>58</v>
      </c>
      <c r="Q10" s="21" t="s">
        <v>59</v>
      </c>
      <c r="R10" s="23" t="s">
        <v>60</v>
      </c>
      <c r="S10" s="23" t="s">
        <v>15</v>
      </c>
    </row>
    <row r="11" spans="1:19" ht="12" thickTop="1">
      <c r="A11" s="8"/>
      <c r="B11" s="8"/>
      <c r="C11" s="8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1" ht="11.25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ht="11.25">
      <c r="A13" s="8"/>
      <c r="B13" s="12" t="s">
        <v>98</v>
      </c>
      <c r="C13" s="12"/>
      <c r="D13" s="19">
        <f>Year1!O23-(Year1!H23+Year1!I23+Year1!M23)</f>
        <v>0</v>
      </c>
      <c r="E13" s="19">
        <f>Year2!O23-(Year2!H23+Year2!I23+Year2!M23)</f>
        <v>0</v>
      </c>
      <c r="F13" s="19">
        <f>Year3!O23-(Year3!H23+Year3!I23+Year3!M23)</f>
        <v>0</v>
      </c>
      <c r="G13" s="19">
        <f>Year4!O23-(Year4!H23+Year4!I23+Year4!M23)</f>
        <v>0</v>
      </c>
      <c r="H13" s="19">
        <f>Year5!O23-(Year5!H23+Year5!I23+Year5!M23)</f>
        <v>0</v>
      </c>
      <c r="I13" s="36">
        <f>SUM(D13:H13)</f>
        <v>0</v>
      </c>
      <c r="J13" s="8"/>
      <c r="K13" s="8"/>
      <c r="L13" s="37" t="s">
        <v>66</v>
      </c>
      <c r="M13" s="37"/>
      <c r="N13" s="126">
        <f>$C62*D$44</f>
        <v>0</v>
      </c>
      <c r="O13" s="126">
        <f>$C62*E$44</f>
        <v>0</v>
      </c>
      <c r="P13" s="126">
        <f>$C62*F$44</f>
        <v>0</v>
      </c>
      <c r="Q13" s="126">
        <f>$C62*G$44</f>
        <v>0</v>
      </c>
      <c r="R13" s="126">
        <f>$C62*H$44</f>
        <v>0</v>
      </c>
      <c r="S13" s="126">
        <f>SUM(N13:R13)</f>
        <v>0</v>
      </c>
    </row>
    <row r="14" spans="1:19" ht="11.25">
      <c r="A14" s="8"/>
      <c r="B14" s="12" t="s">
        <v>99</v>
      </c>
      <c r="C14" s="14">
        <f>FringeRT</f>
        <v>0.51</v>
      </c>
      <c r="D14" s="19">
        <f>D13*$C$14</f>
        <v>0</v>
      </c>
      <c r="E14" s="19">
        <f>E13*$C$14</f>
        <v>0</v>
      </c>
      <c r="F14" s="19">
        <f>F13*$C$14</f>
        <v>0</v>
      </c>
      <c r="G14" s="19">
        <f>G13*$C$14</f>
        <v>0</v>
      </c>
      <c r="H14" s="19">
        <f>H13*$C$14</f>
        <v>0</v>
      </c>
      <c r="I14" s="36">
        <f>SUM(D14:H14)</f>
        <v>0</v>
      </c>
      <c r="J14" s="8"/>
      <c r="K14" s="8"/>
      <c r="S14" s="8"/>
    </row>
    <row r="15" spans="1:19" ht="11.25">
      <c r="A15" s="8"/>
      <c r="B15" s="12"/>
      <c r="C15" s="12"/>
      <c r="D15" s="8"/>
      <c r="E15" s="8"/>
      <c r="F15" s="8"/>
      <c r="G15" s="8"/>
      <c r="H15" s="8"/>
      <c r="I15" s="8"/>
      <c r="J15" s="8"/>
      <c r="K15" s="8"/>
      <c r="L15" s="37" t="s">
        <v>89</v>
      </c>
      <c r="M15" s="37"/>
      <c r="N15" s="126">
        <f>$D62*D$44</f>
        <v>0</v>
      </c>
      <c r="O15" s="126">
        <f>$D62*E$44</f>
        <v>0</v>
      </c>
      <c r="P15" s="126">
        <f>$D62*F$44</f>
        <v>0</v>
      </c>
      <c r="Q15" s="126">
        <f>$D62*G$44</f>
        <v>0</v>
      </c>
      <c r="R15" s="126">
        <f>$D62*H$44</f>
        <v>0</v>
      </c>
      <c r="S15" s="126">
        <f>SUM(N15:R15)</f>
        <v>0</v>
      </c>
    </row>
    <row r="16" spans="1:19" ht="11.25">
      <c r="A16" s="8"/>
      <c r="B16" s="13" t="s">
        <v>97</v>
      </c>
      <c r="C16" s="13"/>
      <c r="D16" s="15">
        <f>SUM(D13:D14)</f>
        <v>0</v>
      </c>
      <c r="E16" s="15">
        <f>SUM(E13:E14)</f>
        <v>0</v>
      </c>
      <c r="F16" s="15">
        <f>SUM(F13:F14)</f>
        <v>0</v>
      </c>
      <c r="G16" s="15">
        <f>SUM(G13:G14)</f>
        <v>0</v>
      </c>
      <c r="H16" s="15">
        <f>SUM(H13:H14)</f>
        <v>0</v>
      </c>
      <c r="I16" s="16">
        <f>SUM(D16:H16)</f>
        <v>0</v>
      </c>
      <c r="J16" s="8"/>
      <c r="K16" s="8"/>
      <c r="L16" s="8"/>
      <c r="M16" s="8"/>
      <c r="N16" s="36"/>
      <c r="O16" s="36"/>
      <c r="P16" s="36"/>
      <c r="Q16" s="36"/>
      <c r="R16" s="36"/>
      <c r="S16" s="8"/>
    </row>
    <row r="17" spans="1:19" ht="11.25">
      <c r="A17" s="8"/>
      <c r="B17" s="13"/>
      <c r="C17" s="13"/>
      <c r="D17" s="17"/>
      <c r="E17" s="8"/>
      <c r="F17" s="8"/>
      <c r="G17" s="8"/>
      <c r="H17" s="8"/>
      <c r="I17" s="8"/>
      <c r="J17" s="8"/>
      <c r="K17" s="8"/>
      <c r="L17" s="37" t="s">
        <v>63</v>
      </c>
      <c r="M17" s="37"/>
      <c r="N17" s="126">
        <f>$E62*D$44</f>
        <v>0</v>
      </c>
      <c r="O17" s="126">
        <f>$E62*E$44</f>
        <v>0</v>
      </c>
      <c r="P17" s="126">
        <f>$E62*F$44</f>
        <v>0</v>
      </c>
      <c r="Q17" s="126">
        <f>$E62*G$44</f>
        <v>0</v>
      </c>
      <c r="R17" s="126">
        <f>$E62*H$44</f>
        <v>0</v>
      </c>
      <c r="S17" s="126">
        <f>SUM(N17:R17)</f>
        <v>0</v>
      </c>
    </row>
    <row r="18" spans="1:19" ht="11.25">
      <c r="A18" s="8"/>
      <c r="B18" s="13"/>
      <c r="C18" s="13"/>
      <c r="D18" s="17"/>
      <c r="E18" s="8"/>
      <c r="F18" s="8"/>
      <c r="G18" s="8"/>
      <c r="H18" s="8"/>
      <c r="I18" s="8"/>
      <c r="J18" s="8"/>
      <c r="K18" s="8"/>
      <c r="L18" s="9"/>
      <c r="M18" s="9"/>
      <c r="N18" s="126"/>
      <c r="O18" s="126"/>
      <c r="P18" s="126"/>
      <c r="Q18" s="126"/>
      <c r="R18" s="126"/>
      <c r="S18" s="126"/>
    </row>
    <row r="19" spans="1:19" ht="11.25">
      <c r="A19" s="8"/>
      <c r="B19" s="8" t="s">
        <v>102</v>
      </c>
      <c r="C19" s="32"/>
      <c r="D19" s="19">
        <f>(Year1!K29)/3*1442</f>
        <v>0</v>
      </c>
      <c r="E19" s="19">
        <f>(Year2!K29/3)*1442</f>
        <v>0</v>
      </c>
      <c r="F19" s="19">
        <f>(Year3!K29/3)*1442</f>
        <v>0</v>
      </c>
      <c r="G19" s="19">
        <f>(Year4!K29/3)*1442</f>
        <v>0</v>
      </c>
      <c r="H19" s="19">
        <f>(Year5!K29/3)*1442</f>
        <v>0</v>
      </c>
      <c r="I19" s="36">
        <f>SUM(D19:H19)</f>
        <v>0</v>
      </c>
      <c r="J19" s="8"/>
      <c r="K19" s="8"/>
      <c r="L19" s="127" t="s">
        <v>61</v>
      </c>
      <c r="N19" s="128">
        <f>$F62*D$44</f>
        <v>0</v>
      </c>
      <c r="O19" s="128">
        <f>$F62*E$44</f>
        <v>0</v>
      </c>
      <c r="P19" s="128">
        <f>$F62*F$44</f>
        <v>0</v>
      </c>
      <c r="Q19" s="128">
        <f>$F62*G$44</f>
        <v>0</v>
      </c>
      <c r="R19" s="128">
        <f>$F62*H$44</f>
        <v>0</v>
      </c>
      <c r="S19" s="128">
        <f>SUM(N19:R19)</f>
        <v>0</v>
      </c>
    </row>
    <row r="20" spans="1:19" ht="13.5" customHeight="1" thickBot="1">
      <c r="A20" s="8"/>
      <c r="B20" s="33" t="s">
        <v>62</v>
      </c>
      <c r="C20" s="34">
        <v>0.33</v>
      </c>
      <c r="D20" s="19">
        <f>D19*$C$20</f>
        <v>0</v>
      </c>
      <c r="E20" s="19">
        <f>E19*$C$20</f>
        <v>0</v>
      </c>
      <c r="F20" s="19">
        <f>F19*$C$20</f>
        <v>0</v>
      </c>
      <c r="G20" s="19">
        <f>G19*$C$20</f>
        <v>0</v>
      </c>
      <c r="H20" s="19">
        <f>H19*$C$20</f>
        <v>0</v>
      </c>
      <c r="I20" s="36">
        <f>SUM(D20:H20)</f>
        <v>0</v>
      </c>
      <c r="J20" s="8"/>
      <c r="K20" s="8"/>
      <c r="N20" s="3"/>
      <c r="O20" s="3"/>
      <c r="P20" s="3"/>
      <c r="Q20" s="3"/>
      <c r="R20" s="3"/>
      <c r="S20" s="3"/>
    </row>
    <row r="21" spans="1:19" ht="12.75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 t="s">
        <v>69</v>
      </c>
      <c r="M21" s="9"/>
      <c r="N21" s="20">
        <f aca="true" t="shared" si="0" ref="N21:S21">N13+N15+N17+N19</f>
        <v>0</v>
      </c>
      <c r="O21" s="20">
        <f t="shared" si="0"/>
        <v>0</v>
      </c>
      <c r="P21" s="20">
        <f t="shared" si="0"/>
        <v>0</v>
      </c>
      <c r="Q21" s="20">
        <f t="shared" si="0"/>
        <v>0</v>
      </c>
      <c r="R21" s="20">
        <f t="shared" si="0"/>
        <v>0</v>
      </c>
      <c r="S21" s="20">
        <f t="shared" si="0"/>
        <v>0</v>
      </c>
    </row>
    <row r="22" spans="1:11" ht="11.25">
      <c r="A22" s="8"/>
      <c r="B22" s="9" t="s">
        <v>64</v>
      </c>
      <c r="C22" s="8"/>
      <c r="D22" s="15">
        <f>D19+D20</f>
        <v>0</v>
      </c>
      <c r="E22" s="15">
        <f>E19+E20</f>
        <v>0</v>
      </c>
      <c r="F22" s="15">
        <f>F19+F20</f>
        <v>0</v>
      </c>
      <c r="G22" s="15">
        <f>G19+G20</f>
        <v>0</v>
      </c>
      <c r="H22" s="15">
        <f>H19+H20</f>
        <v>0</v>
      </c>
      <c r="I22" s="15">
        <f>SUM(D22:H22)</f>
        <v>0</v>
      </c>
      <c r="J22" s="8"/>
      <c r="K22" s="8"/>
    </row>
    <row r="23" spans="1:11" ht="11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9" ht="12" thickBot="1">
      <c r="A25" s="8"/>
      <c r="B25" s="9" t="s">
        <v>106</v>
      </c>
      <c r="C25" s="8"/>
      <c r="D25" s="44">
        <f>D16-D22</f>
        <v>0</v>
      </c>
      <c r="E25" s="44">
        <f>E16-E22</f>
        <v>0</v>
      </c>
      <c r="F25" s="44">
        <f>F16-F22</f>
        <v>0</v>
      </c>
      <c r="G25" s="44">
        <f>G16-G22</f>
        <v>0</v>
      </c>
      <c r="H25" s="44">
        <f>H16-H22</f>
        <v>0</v>
      </c>
      <c r="I25" s="44">
        <f>SUM(D25:H25)</f>
        <v>0</v>
      </c>
      <c r="J25" s="8"/>
      <c r="K25" s="8"/>
      <c r="L25" s="9" t="s">
        <v>90</v>
      </c>
      <c r="M25" s="126"/>
      <c r="N25" s="36">
        <f aca="true" t="shared" si="1" ref="N25:S25">D22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  <c r="S25" s="36">
        <f t="shared" si="1"/>
        <v>0</v>
      </c>
    </row>
    <row r="26" spans="1:11" ht="12" thickTop="1">
      <c r="A26" s="8"/>
      <c r="B26" s="13"/>
      <c r="C26" s="13"/>
      <c r="D26" s="17"/>
      <c r="E26" s="8"/>
      <c r="F26" s="8"/>
      <c r="G26" s="8"/>
      <c r="H26" s="8"/>
      <c r="I26" s="8"/>
      <c r="J26" s="8"/>
      <c r="K26" s="8"/>
    </row>
    <row r="27" spans="1:19" ht="11.25">
      <c r="A27" s="8"/>
      <c r="B27" s="12"/>
      <c r="C27" s="12"/>
      <c r="D27" s="19"/>
      <c r="E27" s="8"/>
      <c r="F27" s="8"/>
      <c r="G27" s="8"/>
      <c r="H27" s="8"/>
      <c r="I27" s="8"/>
      <c r="J27" s="8"/>
      <c r="K27" s="8"/>
      <c r="L27" s="130" t="s">
        <v>91</v>
      </c>
      <c r="M27" s="131"/>
      <c r="N27" s="132">
        <f>N19+N25</f>
        <v>0</v>
      </c>
      <c r="O27" s="132">
        <f>O19+O25</f>
        <v>0</v>
      </c>
      <c r="P27" s="132">
        <f>P19+P25</f>
        <v>0</v>
      </c>
      <c r="Q27" s="132">
        <f>Q19+Q25</f>
        <v>0</v>
      </c>
      <c r="R27" s="132">
        <f>R19+R25</f>
        <v>0</v>
      </c>
      <c r="S27" s="132">
        <f>SUM(N27:R27)</f>
        <v>0</v>
      </c>
    </row>
    <row r="28" spans="1:11" ht="11.25">
      <c r="A28" s="8"/>
      <c r="B28" s="8" t="s">
        <v>65</v>
      </c>
      <c r="C28" s="8"/>
      <c r="D28" s="19">
        <f>Year1!H54</f>
        <v>0</v>
      </c>
      <c r="E28" s="19">
        <f>Year2!H54</f>
        <v>0</v>
      </c>
      <c r="F28" s="36">
        <f>Year3!H53</f>
        <v>0</v>
      </c>
      <c r="G28" s="36">
        <f>Year4!H54</f>
        <v>0</v>
      </c>
      <c r="H28" s="36">
        <f>Year5!H54</f>
        <v>0</v>
      </c>
      <c r="I28" s="36"/>
      <c r="J28" s="8"/>
      <c r="K28" s="8"/>
    </row>
    <row r="29" spans="1:11" ht="11.25">
      <c r="A29" s="8"/>
      <c r="B29" s="8" t="s">
        <v>67</v>
      </c>
      <c r="C29" s="8"/>
      <c r="D29" s="39">
        <f>Year1!L54</f>
        <v>0.65</v>
      </c>
      <c r="E29" s="40">
        <f>Year2!L54</f>
        <v>0.65</v>
      </c>
      <c r="F29" s="40">
        <f>Year3!L53</f>
        <v>0.65</v>
      </c>
      <c r="G29" s="40">
        <f>Year4!L54</f>
        <v>0.65</v>
      </c>
      <c r="H29" s="40">
        <f>Year5!L54</f>
        <v>0</v>
      </c>
      <c r="I29" s="41"/>
      <c r="J29" s="8"/>
      <c r="K29" s="8"/>
    </row>
    <row r="30" spans="1:11" ht="12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9" ht="12" thickTop="1">
      <c r="A31" s="8"/>
      <c r="B31" s="9" t="s">
        <v>68</v>
      </c>
      <c r="C31" s="8"/>
      <c r="D31" s="15">
        <f>D28*D29</f>
        <v>0</v>
      </c>
      <c r="E31" s="15">
        <f>E28*E29</f>
        <v>0</v>
      </c>
      <c r="F31" s="15">
        <f>F28*F29</f>
        <v>0</v>
      </c>
      <c r="G31" s="15">
        <f>G28*G29</f>
        <v>0</v>
      </c>
      <c r="H31" s="15">
        <f>H28*H29</f>
        <v>0</v>
      </c>
      <c r="I31" s="15">
        <f>SUM(D31:H31)</f>
        <v>0</v>
      </c>
      <c r="J31" s="8"/>
      <c r="K31" s="8"/>
      <c r="L31" s="3"/>
      <c r="N31" s="134" t="s">
        <v>94</v>
      </c>
      <c r="O31" s="135"/>
      <c r="P31" s="136"/>
      <c r="Q31" s="135"/>
      <c r="R31" s="135"/>
      <c r="S31" s="137"/>
    </row>
    <row r="32" spans="1:19" ht="13.5" customHeight="1" thickBot="1">
      <c r="A32" s="8"/>
      <c r="B32" s="9"/>
      <c r="C32" s="8"/>
      <c r="D32" s="17"/>
      <c r="E32" s="8"/>
      <c r="F32" s="8"/>
      <c r="G32" s="8"/>
      <c r="H32" s="8"/>
      <c r="I32" s="8"/>
      <c r="J32" s="8"/>
      <c r="K32" s="8"/>
      <c r="N32" s="138"/>
      <c r="O32" s="139"/>
      <c r="P32" s="139"/>
      <c r="Q32" s="139"/>
      <c r="R32" s="139"/>
      <c r="S32" s="140"/>
    </row>
    <row r="33" spans="1:19" ht="13.5" customHeight="1" thickTop="1">
      <c r="A33" s="8"/>
      <c r="B33" s="9"/>
      <c r="C33" s="8"/>
      <c r="D33" s="17"/>
      <c r="E33" s="8"/>
      <c r="F33" s="8"/>
      <c r="G33" s="8"/>
      <c r="H33" s="8"/>
      <c r="I33" s="8"/>
      <c r="J33" s="8"/>
      <c r="K33" s="8"/>
      <c r="L33" s="3"/>
      <c r="N33" s="141" t="s">
        <v>92</v>
      </c>
      <c r="O33" s="141" t="s">
        <v>66</v>
      </c>
      <c r="P33" s="141" t="s">
        <v>89</v>
      </c>
      <c r="Q33" s="141" t="s">
        <v>63</v>
      </c>
      <c r="R33" s="142" t="s">
        <v>61</v>
      </c>
      <c r="S33" s="141" t="s">
        <v>15</v>
      </c>
    </row>
    <row r="34" spans="1:19" ht="12.75" customHeight="1" thickBot="1">
      <c r="A34" s="8"/>
      <c r="B34" s="9" t="s">
        <v>50</v>
      </c>
      <c r="C34" s="8"/>
      <c r="D34" s="283">
        <f>Year1!Q58</f>
        <v>0</v>
      </c>
      <c r="E34" s="283">
        <f>Year2!Q58</f>
        <v>0</v>
      </c>
      <c r="F34" s="283">
        <f>Year3!Q57</f>
        <v>0</v>
      </c>
      <c r="G34" s="283">
        <f>Year4!Q58</f>
        <v>0</v>
      </c>
      <c r="H34" s="283">
        <f>Year5!Q58</f>
        <v>0</v>
      </c>
      <c r="I34" s="284">
        <f>SUM(D34:H34)</f>
        <v>0</v>
      </c>
      <c r="J34" s="8"/>
      <c r="K34" s="8"/>
      <c r="N34" s="143" t="s">
        <v>93</v>
      </c>
      <c r="O34" s="143" t="s">
        <v>92</v>
      </c>
      <c r="P34" s="143" t="s">
        <v>92</v>
      </c>
      <c r="Q34" s="143" t="s">
        <v>92</v>
      </c>
      <c r="R34" s="144" t="s">
        <v>92</v>
      </c>
      <c r="S34" s="143" t="s">
        <v>92</v>
      </c>
    </row>
    <row r="35" spans="1:19" ht="12.75" customHeight="1" thickBot="1" thickTop="1">
      <c r="A35" s="8"/>
      <c r="B35" s="9"/>
      <c r="C35" s="8"/>
      <c r="D35" s="19"/>
      <c r="E35" s="19"/>
      <c r="F35" s="19"/>
      <c r="G35" s="19"/>
      <c r="H35" s="19"/>
      <c r="I35" s="36"/>
      <c r="J35" s="8"/>
      <c r="K35" s="8"/>
      <c r="N35" s="174"/>
      <c r="O35" s="174"/>
      <c r="P35" s="174"/>
      <c r="Q35" s="174"/>
      <c r="R35" s="175"/>
      <c r="S35" s="174"/>
    </row>
    <row r="36" spans="1:19" ht="12.75" customHeight="1" thickTop="1">
      <c r="A36" s="8"/>
      <c r="B36" s="176" t="s">
        <v>104</v>
      </c>
      <c r="C36" s="177"/>
      <c r="D36" s="178"/>
      <c r="E36" s="178"/>
      <c r="F36" s="178"/>
      <c r="G36" s="178"/>
      <c r="H36" s="178"/>
      <c r="I36" s="179"/>
      <c r="J36" s="8"/>
      <c r="K36" s="8"/>
      <c r="N36" s="148"/>
      <c r="O36" s="148"/>
      <c r="P36" s="148"/>
      <c r="Q36" s="148"/>
      <c r="R36" s="148"/>
      <c r="S36" s="149"/>
    </row>
    <row r="37" spans="1:19" ht="11.25">
      <c r="A37" s="8"/>
      <c r="B37" s="180" t="s">
        <v>107</v>
      </c>
      <c r="C37" s="8"/>
      <c r="D37" s="182">
        <f>Year1!O29*7.25%</f>
        <v>0</v>
      </c>
      <c r="E37" s="182">
        <f>Year2!O29*7.25%</f>
        <v>0</v>
      </c>
      <c r="F37" s="182">
        <f>Year3!O29*7.25%</f>
        <v>0</v>
      </c>
      <c r="G37" s="182">
        <f>Year4!O29*7.25%</f>
        <v>0</v>
      </c>
      <c r="H37" s="182">
        <f>Year5!O29*7.25%</f>
        <v>0</v>
      </c>
      <c r="I37" s="182">
        <f>SUM(D37:H37)</f>
        <v>0</v>
      </c>
      <c r="J37" s="8"/>
      <c r="K37" s="8"/>
      <c r="L37" s="3"/>
      <c r="N37" s="145">
        <f>I47-S21</f>
        <v>0</v>
      </c>
      <c r="O37" s="145">
        <f>IF(S21&gt;I47,S13-(S21-I47),S13)</f>
        <v>0</v>
      </c>
      <c r="P37" s="145">
        <f>IF((O37&lt;0),(O37+S15),S15)</f>
        <v>0</v>
      </c>
      <c r="Q37" s="145">
        <f>IF((P37&lt;0),(P37+S17),S17)</f>
        <v>0</v>
      </c>
      <c r="R37" s="145">
        <f>IF((Q37&lt;0),(Q37+S27),S27)</f>
        <v>0</v>
      </c>
      <c r="S37" s="145">
        <f>(SUM(N37+O37+P37+Q37+R37))-I22</f>
        <v>0</v>
      </c>
    </row>
    <row r="38" spans="1:19" ht="12" thickBot="1">
      <c r="A38" s="8"/>
      <c r="B38" s="180" t="s">
        <v>108</v>
      </c>
      <c r="C38" s="8"/>
      <c r="D38" s="182">
        <f>SUM(Year1!O37:O47)*6%</f>
        <v>0</v>
      </c>
      <c r="E38" s="182">
        <f>SUM(Year2!O37:O47)*6%</f>
        <v>0</v>
      </c>
      <c r="F38" s="182">
        <f>SUM(Year3!O36:O46)*6%</f>
        <v>0</v>
      </c>
      <c r="G38" s="182">
        <f>SUM(Year4!O37:O47)*6%</f>
        <v>0</v>
      </c>
      <c r="H38" s="182">
        <f>SUM(Year5!O37:O47)*6%</f>
        <v>0</v>
      </c>
      <c r="I38" s="182">
        <f>SUM(D38:H38)</f>
        <v>0</v>
      </c>
      <c r="J38" s="8"/>
      <c r="K38" s="8"/>
      <c r="L38" s="3"/>
      <c r="N38" s="146"/>
      <c r="O38" s="146"/>
      <c r="P38" s="146"/>
      <c r="Q38" s="146"/>
      <c r="R38" s="146"/>
      <c r="S38" s="147"/>
    </row>
    <row r="39" spans="1:19" ht="12" thickTop="1">
      <c r="A39" s="8"/>
      <c r="B39" s="180" t="s">
        <v>109</v>
      </c>
      <c r="C39" s="8"/>
      <c r="D39" s="182">
        <f>Year1!O48*5.5%</f>
        <v>0</v>
      </c>
      <c r="E39" s="182">
        <f>Year2!O48*5.5%</f>
        <v>0</v>
      </c>
      <c r="F39" s="182">
        <f>Year3!O47*5.5%</f>
        <v>0</v>
      </c>
      <c r="G39" s="182">
        <f>Year4!O48*5.5%</f>
        <v>0</v>
      </c>
      <c r="H39" s="182">
        <f>Year5!O48*5.5%</f>
        <v>0</v>
      </c>
      <c r="I39" s="182">
        <f>SUM(D39:H39)</f>
        <v>0</v>
      </c>
      <c r="J39" s="8"/>
      <c r="K39" s="8"/>
      <c r="L39" s="3"/>
      <c r="R39" s="38"/>
      <c r="S39" s="8"/>
    </row>
    <row r="40" spans="1:19" ht="11.25">
      <c r="A40" s="8"/>
      <c r="B40" s="181" t="s">
        <v>110</v>
      </c>
      <c r="C40" s="8"/>
      <c r="D40" s="182">
        <f>Year1!O36*6%</f>
        <v>0</v>
      </c>
      <c r="E40" s="182">
        <f>Year2!O36*6%</f>
        <v>0</v>
      </c>
      <c r="F40" s="182">
        <f>Year3!O35*6%</f>
        <v>0</v>
      </c>
      <c r="G40" s="182">
        <f>Year4!O36*6%</f>
        <v>0</v>
      </c>
      <c r="H40" s="182">
        <f>Year5!O36*6%</f>
        <v>0</v>
      </c>
      <c r="I40" s="182">
        <f>SUM(D40:H40)</f>
        <v>0</v>
      </c>
      <c r="J40" s="8"/>
      <c r="K40" s="8"/>
      <c r="L40" s="3"/>
      <c r="R40" s="38"/>
      <c r="S40" s="8"/>
    </row>
    <row r="41" spans="1:19" ht="13.5" customHeight="1">
      <c r="A41" s="8"/>
      <c r="B41" s="9" t="s">
        <v>103</v>
      </c>
      <c r="C41" s="8"/>
      <c r="D41" s="15">
        <f aca="true" t="shared" si="2" ref="D41:I41">SUM(D37:D40)</f>
        <v>0</v>
      </c>
      <c r="E41" s="15">
        <f t="shared" si="2"/>
        <v>0</v>
      </c>
      <c r="F41" s="15">
        <f t="shared" si="2"/>
        <v>0</v>
      </c>
      <c r="G41" s="15">
        <f t="shared" si="2"/>
        <v>0</v>
      </c>
      <c r="H41" s="15">
        <f t="shared" si="2"/>
        <v>0</v>
      </c>
      <c r="I41" s="15">
        <f t="shared" si="2"/>
        <v>0</v>
      </c>
      <c r="J41" s="8"/>
      <c r="K41" s="8"/>
      <c r="L41" s="8"/>
      <c r="M41" s="8"/>
      <c r="S41" s="8"/>
    </row>
    <row r="42" spans="1:19" ht="12.75" customHeight="1">
      <c r="A42" s="8"/>
      <c r="B42" s="9"/>
      <c r="C42" s="8"/>
      <c r="D42" s="17"/>
      <c r="E42" s="8"/>
      <c r="F42" s="8"/>
      <c r="G42" s="8"/>
      <c r="H42" s="8"/>
      <c r="I42" s="8"/>
      <c r="J42" s="8"/>
      <c r="K42" s="8"/>
      <c r="L42" s="3"/>
      <c r="N42" s="8"/>
      <c r="O42" s="8"/>
      <c r="P42" s="8"/>
      <c r="Q42" s="8"/>
      <c r="R42" s="8"/>
      <c r="S42" s="8"/>
    </row>
    <row r="43" spans="1:19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N43" s="8"/>
      <c r="O43" s="8"/>
      <c r="P43" s="8"/>
      <c r="Q43" s="8"/>
      <c r="R43" s="8"/>
      <c r="S43" s="8"/>
    </row>
    <row r="44" spans="1:12" ht="12" thickBot="1">
      <c r="A44" s="8"/>
      <c r="B44" s="9" t="s">
        <v>70</v>
      </c>
      <c r="C44" s="8"/>
      <c r="D44" s="44">
        <f>D31-D41</f>
        <v>0</v>
      </c>
      <c r="E44" s="44">
        <f>E31-E41</f>
        <v>0</v>
      </c>
      <c r="F44" s="44">
        <f>F31-F41</f>
        <v>0</v>
      </c>
      <c r="G44" s="44">
        <f>G31-G41</f>
        <v>0</v>
      </c>
      <c r="H44" s="44">
        <f>H31-H41</f>
        <v>0</v>
      </c>
      <c r="I44" s="44">
        <f>SUM(D44:H44)</f>
        <v>0</v>
      </c>
      <c r="J44" s="8"/>
      <c r="K44" s="8"/>
      <c r="L44" s="3"/>
    </row>
    <row r="45" spans="1:11" ht="12" thickTop="1">
      <c r="A45" s="8"/>
      <c r="B45" s="9"/>
      <c r="C45" s="8"/>
      <c r="D45" s="19"/>
      <c r="E45" s="8"/>
      <c r="F45" s="8"/>
      <c r="G45" s="8"/>
      <c r="H45" s="8"/>
      <c r="I45" s="8"/>
      <c r="J45" s="8"/>
      <c r="K45" s="8"/>
    </row>
    <row r="46" spans="1:19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S46" s="8"/>
    </row>
    <row r="47" spans="1:19" ht="12" thickBot="1">
      <c r="A47" s="8"/>
      <c r="B47" s="9" t="s">
        <v>71</v>
      </c>
      <c r="C47" s="8"/>
      <c r="D47" s="44">
        <f>D44+D25</f>
        <v>0</v>
      </c>
      <c r="E47" s="44">
        <f>E44+E25</f>
        <v>0</v>
      </c>
      <c r="F47" s="44">
        <f>F44+F25</f>
        <v>0</v>
      </c>
      <c r="G47" s="44">
        <f>G44+G25</f>
        <v>0</v>
      </c>
      <c r="H47" s="44">
        <f>H44+H25</f>
        <v>0</v>
      </c>
      <c r="I47" s="44">
        <f>SUM(D47:H47)</f>
        <v>0</v>
      </c>
      <c r="J47" s="8"/>
      <c r="K47" s="8"/>
      <c r="L47" s="8"/>
      <c r="M47" s="8"/>
      <c r="S47" s="8"/>
    </row>
    <row r="48" spans="1:19" ht="12" thickTop="1">
      <c r="A48" s="8"/>
      <c r="B48" s="9"/>
      <c r="C48" s="8"/>
      <c r="D48" s="17"/>
      <c r="E48" s="8"/>
      <c r="F48" s="8"/>
      <c r="G48" s="8"/>
      <c r="H48" s="8"/>
      <c r="I48" s="8"/>
      <c r="J48" s="8"/>
      <c r="K48" s="8"/>
      <c r="L48" s="8"/>
      <c r="M48" s="133"/>
      <c r="S48" s="8"/>
    </row>
    <row r="49" spans="1:19" ht="11.25">
      <c r="A49" s="8"/>
      <c r="B49" s="35"/>
      <c r="C49" s="8"/>
      <c r="D49" s="9"/>
      <c r="E49" s="8"/>
      <c r="F49" s="8"/>
      <c r="G49" s="8"/>
      <c r="H49" s="8"/>
      <c r="I49" s="8"/>
      <c r="J49" s="8"/>
      <c r="K49" s="8"/>
      <c r="L49" s="8"/>
      <c r="M49" s="133"/>
      <c r="N49" s="8"/>
      <c r="O49" s="8"/>
      <c r="P49" s="8"/>
      <c r="Q49" s="8"/>
      <c r="R49" s="8"/>
      <c r="S49" s="8"/>
    </row>
    <row r="50" spans="1:19" ht="11.25">
      <c r="A50" s="8"/>
      <c r="B50" s="9" t="s">
        <v>72</v>
      </c>
      <c r="C50" s="8"/>
      <c r="D50" s="19">
        <f>0.08*D47</f>
        <v>0</v>
      </c>
      <c r="E50" s="19">
        <f>0.08*E47</f>
        <v>0</v>
      </c>
      <c r="F50" s="19">
        <f>0.08*F47</f>
        <v>0</v>
      </c>
      <c r="G50" s="19">
        <f>0.08*G47</f>
        <v>0</v>
      </c>
      <c r="H50" s="19">
        <f>0.08*H47</f>
        <v>0</v>
      </c>
      <c r="I50" s="36">
        <f>SUM(D50:H50)</f>
        <v>0</v>
      </c>
      <c r="J50" s="8"/>
      <c r="K50" s="8"/>
      <c r="L50" s="8"/>
      <c r="M50" s="8"/>
      <c r="S50" s="8"/>
    </row>
    <row r="51" spans="1:19" ht="11.25">
      <c r="A51" s="8"/>
      <c r="B51" s="9"/>
      <c r="C51" s="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" thickBo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3" ht="12" thickBot="1">
      <c r="A53" s="8"/>
      <c r="B53" s="9" t="s">
        <v>73</v>
      </c>
      <c r="C53" s="8"/>
      <c r="D53" s="20">
        <f>D47-D50</f>
        <v>0</v>
      </c>
      <c r="E53" s="20">
        <f>E47-E50</f>
        <v>0</v>
      </c>
      <c r="F53" s="20">
        <f>F47-F50</f>
        <v>0</v>
      </c>
      <c r="G53" s="20">
        <f>G47-G50</f>
        <v>0</v>
      </c>
      <c r="H53" s="20">
        <f>H47-H50</f>
        <v>0</v>
      </c>
      <c r="I53" s="20">
        <f>SUM(D53:H53)</f>
        <v>0</v>
      </c>
      <c r="J53" s="8"/>
      <c r="K53" s="8"/>
      <c r="L53" s="8"/>
      <c r="M53" s="8"/>
    </row>
    <row r="54" spans="1:11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3" ht="11.25">
      <c r="A55" s="8"/>
      <c r="B55" s="6"/>
      <c r="C55" s="6"/>
      <c r="D55" s="6"/>
      <c r="E55" s="6"/>
      <c r="F55" s="6"/>
      <c r="G55" s="6"/>
      <c r="H55" s="6"/>
      <c r="I55" s="6"/>
      <c r="J55" s="8"/>
      <c r="K55" s="8"/>
      <c r="L55" s="8"/>
      <c r="M55" s="8"/>
    </row>
    <row r="56" spans="1:13" ht="11.25">
      <c r="A56" s="6"/>
      <c r="J56" s="8"/>
      <c r="K56" s="8"/>
      <c r="L56" s="8"/>
      <c r="M56" s="8"/>
    </row>
    <row r="57" ht="11.25">
      <c r="B57" s="3" t="s">
        <v>74</v>
      </c>
    </row>
    <row r="58" ht="11.25">
      <c r="A58" s="3">
        <v>1</v>
      </c>
    </row>
    <row r="59" spans="2:7" ht="11.25">
      <c r="B59" s="25" t="s">
        <v>75</v>
      </c>
      <c r="C59" s="120"/>
      <c r="D59" s="120"/>
      <c r="E59" s="120"/>
      <c r="F59" s="123"/>
      <c r="G59" s="120"/>
    </row>
    <row r="60" spans="2:7" ht="11.25">
      <c r="B60" s="29" t="s">
        <v>76</v>
      </c>
      <c r="C60" s="30" t="s">
        <v>66</v>
      </c>
      <c r="D60" s="30" t="s">
        <v>89</v>
      </c>
      <c r="E60" s="30" t="s">
        <v>63</v>
      </c>
      <c r="F60" s="31" t="s">
        <v>61</v>
      </c>
      <c r="G60" s="30" t="s">
        <v>15</v>
      </c>
    </row>
    <row r="61" spans="2:7" ht="11.25">
      <c r="B61" s="26"/>
      <c r="C61" s="124"/>
      <c r="D61" s="124"/>
      <c r="E61" s="124"/>
      <c r="F61" s="125"/>
      <c r="G61" s="120"/>
    </row>
    <row r="62" spans="2:7" ht="11.25">
      <c r="B62" s="27"/>
      <c r="C62" s="28">
        <v>0.1</v>
      </c>
      <c r="D62" s="28">
        <v>0.15</v>
      </c>
      <c r="E62" s="28">
        <v>0.25</v>
      </c>
      <c r="F62" s="24">
        <v>0.5</v>
      </c>
      <c r="G62" s="121">
        <f>SUM(C62:F62)</f>
        <v>1</v>
      </c>
    </row>
    <row r="63" spans="2:7" ht="11.25">
      <c r="B63" s="27"/>
      <c r="C63" s="28"/>
      <c r="D63" s="28"/>
      <c r="E63" s="28"/>
      <c r="F63" s="24"/>
      <c r="G63" s="122"/>
    </row>
    <row r="64" spans="2:6" ht="11.25">
      <c r="B64" s="118"/>
      <c r="C64" s="119"/>
      <c r="D64" s="119"/>
      <c r="E64" s="119"/>
      <c r="F64" s="119"/>
    </row>
    <row r="65" spans="2:6" ht="11.25">
      <c r="B65" s="8"/>
      <c r="C65" s="40"/>
      <c r="D65" s="40"/>
      <c r="E65" s="8"/>
      <c r="F65" s="8"/>
    </row>
  </sheetData>
  <sheetProtection/>
  <printOptions/>
  <pageMargins left="0.75" right="0.75" top="0.9" bottom="0.56" header="0.5" footer="0.31"/>
  <pageSetup fitToHeight="1" fitToWidth="1" horizontalDpi="600" verticalDpi="600" orientation="landscape" scale="72" r:id="rId3"/>
  <headerFooter alignWithMargins="0">
    <oddHeader>&amp;C&amp;"Arial,Bold"&amp;12Recoveries &amp;&amp; &amp;A</oddHeader>
  </headerFooter>
  <rowBreaks count="1" manualBreakCount="1">
    <brk id="61" max="6553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D13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17.00390625" style="0" bestFit="1" customWidth="1"/>
    <col min="3" max="3" width="7.7109375" style="0" bestFit="1" customWidth="1"/>
  </cols>
  <sheetData>
    <row r="4" spans="1:3" ht="12.75">
      <c r="A4">
        <v>1</v>
      </c>
      <c r="B4" s="197" t="s">
        <v>77</v>
      </c>
      <c r="C4">
        <v>3</v>
      </c>
    </row>
    <row r="5" spans="1:3" ht="12.75">
      <c r="A5">
        <v>2</v>
      </c>
      <c r="B5" s="197" t="s">
        <v>78</v>
      </c>
      <c r="C5">
        <v>9</v>
      </c>
    </row>
    <row r="6" spans="1:2" ht="12.75">
      <c r="A6">
        <v>3</v>
      </c>
      <c r="B6" s="197" t="s">
        <v>25</v>
      </c>
    </row>
    <row r="7" spans="1:4" ht="12.75">
      <c r="A7" s="5" t="s">
        <v>79</v>
      </c>
      <c r="B7" s="196" t="s">
        <v>95</v>
      </c>
      <c r="C7" s="114">
        <v>0.38</v>
      </c>
      <c r="D7" s="115" t="s">
        <v>137</v>
      </c>
    </row>
    <row r="8" spans="1:4" ht="12.75">
      <c r="A8" s="5" t="s">
        <v>80</v>
      </c>
      <c r="B8" s="196" t="s">
        <v>81</v>
      </c>
      <c r="C8" s="114">
        <v>0.09</v>
      </c>
      <c r="D8" s="115" t="s">
        <v>137</v>
      </c>
    </row>
    <row r="9" spans="1:4" ht="12.75">
      <c r="A9" s="5" t="s">
        <v>82</v>
      </c>
      <c r="B9" s="196" t="s">
        <v>96</v>
      </c>
      <c r="C9" s="114">
        <v>0.51</v>
      </c>
      <c r="D9" s="115" t="s">
        <v>111</v>
      </c>
    </row>
    <row r="10" spans="1:4" ht="12.75">
      <c r="A10" s="5" t="s">
        <v>83</v>
      </c>
      <c r="B10" s="196" t="s">
        <v>84</v>
      </c>
      <c r="C10" s="114">
        <v>0.267</v>
      </c>
      <c r="D10" s="115" t="s">
        <v>126</v>
      </c>
    </row>
    <row r="11" spans="1:3" ht="12.75">
      <c r="A11" s="5" t="s">
        <v>85</v>
      </c>
      <c r="B11" s="196" t="s">
        <v>86</v>
      </c>
      <c r="C11" s="11">
        <v>0.09</v>
      </c>
    </row>
    <row r="12" spans="1:4" ht="12.75">
      <c r="A12">
        <v>4</v>
      </c>
      <c r="B12" s="197" t="s">
        <v>87</v>
      </c>
      <c r="C12" s="198">
        <v>0.65</v>
      </c>
      <c r="D12" s="115" t="s">
        <v>138</v>
      </c>
    </row>
    <row r="13" spans="1:4" ht="12.75">
      <c r="A13">
        <v>5</v>
      </c>
      <c r="B13" s="196" t="s">
        <v>112</v>
      </c>
      <c r="C13" s="151">
        <v>0.0034</v>
      </c>
      <c r="D13" s="115" t="s">
        <v>101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Baruch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SPAR OCA Budget Template</dc:title>
  <dc:subject/>
  <dc:creator>SPAR</dc:creator>
  <cp:keywords/>
  <dc:description/>
  <cp:lastModifiedBy>HOWARD, AMANDA</cp:lastModifiedBy>
  <cp:lastPrinted>2016-11-15T20:49:47Z</cp:lastPrinted>
  <dcterms:created xsi:type="dcterms:W3CDTF">1997-11-12T22:09:33Z</dcterms:created>
  <dcterms:modified xsi:type="dcterms:W3CDTF">2021-04-28T18:50:02Z</dcterms:modified>
  <cp:category/>
  <cp:version/>
  <cp:contentType/>
  <cp:contentStatus/>
</cp:coreProperties>
</file>